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655" activeTab="2"/>
  </bookViews>
  <sheets>
    <sheet name="B.S" sheetId="1" r:id="rId1"/>
    <sheet name="I.S" sheetId="2" r:id="rId2"/>
    <sheet name="CF.S" sheetId="3" r:id="rId3"/>
  </sheets>
  <definedNames/>
  <calcPr fullCalcOnLoad="1"/>
</workbook>
</file>

<file path=xl/sharedStrings.xml><?xml version="1.0" encoding="utf-8"?>
<sst xmlns="http://schemas.openxmlformats.org/spreadsheetml/2006/main" count="241" uniqueCount="189">
  <si>
    <t>I</t>
  </si>
  <si>
    <t>II</t>
  </si>
  <si>
    <t>III</t>
  </si>
  <si>
    <t>IV</t>
  </si>
  <si>
    <t>Tæng gi¸m ®èc</t>
  </si>
  <si>
    <t>NguyÔn Trung Thøc</t>
  </si>
  <si>
    <t xml:space="preserve"> - USD</t>
  </si>
  <si>
    <t xml:space="preserve"> - EUR</t>
  </si>
  <si>
    <t>Ng­êi lËp biÓu</t>
  </si>
  <si>
    <t>KÕ to¸n tr­ëng</t>
  </si>
  <si>
    <t>§ång V¨n T©m</t>
  </si>
  <si>
    <t>01</t>
  </si>
  <si>
    <t>02</t>
  </si>
  <si>
    <t>A</t>
  </si>
  <si>
    <t>B</t>
  </si>
  <si>
    <t>C</t>
  </si>
  <si>
    <t>i</t>
  </si>
  <si>
    <t>03</t>
  </si>
  <si>
    <t>04</t>
  </si>
  <si>
    <t>05</t>
  </si>
  <si>
    <t>06</t>
  </si>
  <si>
    <t>07</t>
  </si>
  <si>
    <t>LËp biÓu</t>
  </si>
  <si>
    <t>Ngµy 21 th¸ng 01 n¨m 2008</t>
  </si>
  <si>
    <t>Ph¹m Hoµng Ph­¬ng</t>
  </si>
  <si>
    <t>Ph¹m Hoµng Ph­¬ng                             §ång V¨n T©m</t>
  </si>
  <si>
    <t xml:space="preserve">       LËp biÓu                                           KÕ to¸n tr­ëng</t>
  </si>
  <si>
    <t>Can Don Hydro Power Joint Stock Company</t>
  </si>
  <si>
    <t>Thanh Binh Town - Bu Dop Dist. - Binh Phuoc Province</t>
  </si>
  <si>
    <t>BALANCE SHEET</t>
  </si>
  <si>
    <t>Quarter 4 - 2007 (As at Dec. 31st 2007)</t>
  </si>
  <si>
    <t>Unit: VND</t>
  </si>
  <si>
    <t>No.</t>
  </si>
  <si>
    <t>ASSETS</t>
  </si>
  <si>
    <t>SHORT-TERM ASSETS (100 = 110+120+130+140+150)</t>
  </si>
  <si>
    <t>Cash &amp; Cash equivalents</t>
  </si>
  <si>
    <t>Cash</t>
  </si>
  <si>
    <t>Cash equivalents</t>
  </si>
  <si>
    <t>Short-term financial investments</t>
  </si>
  <si>
    <t>Short-term investments</t>
  </si>
  <si>
    <t>Provision for diminution in value of short-term investments (*)</t>
  </si>
  <si>
    <t>Short-term receivables</t>
  </si>
  <si>
    <t>Trade accounts receivables</t>
  </si>
  <si>
    <t>Prepayment to suppliers</t>
  </si>
  <si>
    <t>Short-term intercompany receivables</t>
  </si>
  <si>
    <t>Receivables from construction contracts under percentage of completion method</t>
  </si>
  <si>
    <t>Other receivables</t>
  </si>
  <si>
    <t>Provision for short-term doubtful debts (*)</t>
  </si>
  <si>
    <t>Inventories</t>
  </si>
  <si>
    <t>Provision for devaluation of inventories (*)</t>
  </si>
  <si>
    <t>V</t>
  </si>
  <si>
    <t>Other short-term assets</t>
  </si>
  <si>
    <t>Short-term prepaid expenses</t>
  </si>
  <si>
    <t>VAT deductible</t>
  </si>
  <si>
    <t>Tax and accounts receivable from State budget</t>
  </si>
  <si>
    <t>Other current assets</t>
  </si>
  <si>
    <t>LONG-TERM ASSETS (200 = 210+220+240+250+260)</t>
  </si>
  <si>
    <t>Long-term receivables</t>
  </si>
  <si>
    <t>Long-term receivables from customers</t>
  </si>
  <si>
    <t>Capital receivable from subsidiaries</t>
  </si>
  <si>
    <t>Long-term inter-company receivables</t>
  </si>
  <si>
    <t>Other long-term receivables</t>
  </si>
  <si>
    <t>Provision for long-term doubtful debts (*)</t>
  </si>
  <si>
    <t>Fixed assets</t>
  </si>
  <si>
    <t>Tangible fixed assets</t>
  </si>
  <si>
    <t xml:space="preserve">  - Historical cost</t>
  </si>
  <si>
    <t xml:space="preserve">  - Accumulated depreciation (*)</t>
  </si>
  <si>
    <t>Finance leases fixed assets</t>
  </si>
  <si>
    <t xml:space="preserve">  - Historical cost </t>
  </si>
  <si>
    <t>Intangible fixed assets</t>
  </si>
  <si>
    <t>Construction in progress</t>
  </si>
  <si>
    <t>Long-term financial investments</t>
  </si>
  <si>
    <t>Investment in subsidiary company</t>
  </si>
  <si>
    <t>Investment in joint venture</t>
  </si>
  <si>
    <t>Other long-term investments</t>
  </si>
  <si>
    <t>Provision for diminution in value of long-term financial investments (*)</t>
  </si>
  <si>
    <t>Other long-term assets</t>
  </si>
  <si>
    <t>Long-term prepaid expenses</t>
  </si>
  <si>
    <t>Deferred income tax assets</t>
  </si>
  <si>
    <t>Others</t>
  </si>
  <si>
    <t>CAPITAL SOURCE</t>
  </si>
  <si>
    <t>LIABILITIES (300 = 310+330)</t>
  </si>
  <si>
    <t>Short-term liabilities</t>
  </si>
  <si>
    <t>Short-term borrowing</t>
  </si>
  <si>
    <t>Trade accounts payable</t>
  </si>
  <si>
    <t>Advances from customers</t>
  </si>
  <si>
    <t>Taxes and payable to state budget</t>
  </si>
  <si>
    <t>Payable to employees</t>
  </si>
  <si>
    <t>Payable expenses</t>
  </si>
  <si>
    <t>Intercompany payable</t>
  </si>
  <si>
    <t>Payable in accordance with contracts in progress</t>
  </si>
  <si>
    <t>Other short-term payables</t>
  </si>
  <si>
    <t>Provision for current liabilities</t>
  </si>
  <si>
    <t>Long-term liabilities</t>
  </si>
  <si>
    <t>Long-term accounts payable-Trade</t>
  </si>
  <si>
    <t>Long-term intercompany payable</t>
  </si>
  <si>
    <t>Other long-term payables</t>
  </si>
  <si>
    <t>Long-term borrowing</t>
  </si>
  <si>
    <t>Deferred income tax payable</t>
  </si>
  <si>
    <t>Provision for unemployment benefit</t>
  </si>
  <si>
    <t>Provision for long-term liabilities</t>
  </si>
  <si>
    <t>OWNER'S EQUITY (400 = 410+430)</t>
  </si>
  <si>
    <t>Capital sources and funds</t>
  </si>
  <si>
    <t>Paid-in capital</t>
  </si>
  <si>
    <t>Capital surplus</t>
  </si>
  <si>
    <t>Other capital of owner</t>
  </si>
  <si>
    <t>Treasury stock (*)</t>
  </si>
  <si>
    <t>Asset revaluation differences</t>
  </si>
  <si>
    <t>Foreign exchange differences</t>
  </si>
  <si>
    <t>Investment and development funds</t>
  </si>
  <si>
    <t>Financial reserved Fund</t>
  </si>
  <si>
    <t>Other Fund belong to owner's equity</t>
  </si>
  <si>
    <t>Retained after-tax profit</t>
  </si>
  <si>
    <t>Capital for construction work</t>
  </si>
  <si>
    <t>Budget sources</t>
  </si>
  <si>
    <t>Bonus and welfare funds</t>
  </si>
  <si>
    <t>Budgets</t>
  </si>
  <si>
    <t>Budget for fixed asset</t>
  </si>
  <si>
    <t>Property investment</t>
  </si>
  <si>
    <t>TOTAL ASSETS</t>
  </si>
  <si>
    <t>TOTAL RESOURCES</t>
  </si>
  <si>
    <t>Items</t>
  </si>
  <si>
    <t>Operating lease assets</t>
  </si>
  <si>
    <t>Goods held under trust or for processing</t>
  </si>
  <si>
    <t>Goods received on consignment for sale</t>
  </si>
  <si>
    <t>Bad debts written off</t>
  </si>
  <si>
    <t>Foreign currencies</t>
  </si>
  <si>
    <t>Subsidies of state budget</t>
  </si>
  <si>
    <t>OFF BALANCE SHEET ITEMS</t>
  </si>
  <si>
    <t>Note</t>
  </si>
  <si>
    <t>Ending Balance</t>
  </si>
  <si>
    <t>Beginning Balance</t>
  </si>
  <si>
    <t>Code</t>
  </si>
  <si>
    <t>INCOME STATEMENT</t>
  </si>
  <si>
    <t>Quarter 4 - 2007</t>
  </si>
  <si>
    <t>2007</t>
  </si>
  <si>
    <t>2006</t>
  </si>
  <si>
    <t>Quarter 4</t>
  </si>
  <si>
    <t>Accumulation from Jan. 01st to Dec. 31st</t>
  </si>
  <si>
    <t>1. Sales</t>
  </si>
  <si>
    <t>2. Deductions</t>
  </si>
  <si>
    <t>3. Net sales and services (10= 01 - 02)</t>
  </si>
  <si>
    <t>4. Cost of goods sold</t>
  </si>
  <si>
    <t>5. Gross profit  (20= 10 - 11)</t>
  </si>
  <si>
    <t>6. Financial income</t>
  </si>
  <si>
    <t>7. Financial expenses</t>
  </si>
  <si>
    <t xml:space="preserve">   - Include: Interest expenses</t>
  </si>
  <si>
    <t>8. Selling expenses</t>
  </si>
  <si>
    <t>9. General &amp; administration expenses</t>
  </si>
  <si>
    <t>10. Net operating profit 30={20+(21-22)-(24+25)}</t>
  </si>
  <si>
    <t>11. Other income</t>
  </si>
  <si>
    <t>12. Other expenses</t>
  </si>
  <si>
    <t>13. Other profit ( 40 = 31 - 32)</t>
  </si>
  <si>
    <t>14. Profit before tax (50=30+40)</t>
  </si>
  <si>
    <t>15. Current corporate income tax expenses</t>
  </si>
  <si>
    <t>16. Deferred corporate income tax expenses</t>
  </si>
  <si>
    <t>17. Profit after tax (60=50-51-52)</t>
  </si>
  <si>
    <t>18. EPS (VND/share) (*)</t>
  </si>
  <si>
    <t>CASH FLOWS STATEMENT</t>
  </si>
  <si>
    <t>Quarter 4 - 2007 (Direct method)</t>
  </si>
  <si>
    <t>CASH FLOWS FROM OPERATING ACTIVITIES:</t>
  </si>
  <si>
    <t>Cash received from sale or services and other revenue</t>
  </si>
  <si>
    <t>Cash paid for supplier</t>
  </si>
  <si>
    <t>Cash paid for employee</t>
  </si>
  <si>
    <t>Cash paid for interest</t>
  </si>
  <si>
    <t>Cash paid for corporate income tax</t>
  </si>
  <si>
    <t>Other payables</t>
  </si>
  <si>
    <t>Net cash provided by (used in) operating activities</t>
  </si>
  <si>
    <t>CASH FLOWS FROM INVESTING ACTIVITIES:</t>
  </si>
  <si>
    <t>Cash paid for purchase of capital assets and other long-term assets</t>
  </si>
  <si>
    <t>Cash received from liquidation or disposal of capital assets and other long-term assets</t>
  </si>
  <si>
    <t>Cash paid for lending or purchase debt tools of other companies</t>
  </si>
  <si>
    <t>Withdrawal of lending or resale debt tools of other companies</t>
  </si>
  <si>
    <t>Cash paid for joining capital in other companies</t>
  </si>
  <si>
    <t>Withdrawal of capital in other companies</t>
  </si>
  <si>
    <t>Cash received from interest, dividend and distributed profit</t>
  </si>
  <si>
    <t>Net cash used in investing activities</t>
  </si>
  <si>
    <t>CASH FLOWS FROM FINANCING ACTIVITIES:</t>
  </si>
  <si>
    <t>Cash received from issuing stock, other owners' equity</t>
  </si>
  <si>
    <t>Cash paid to owners equity, repurchase issued stock</t>
  </si>
  <si>
    <t>Cash received from long-term and short-term borrowings</t>
  </si>
  <si>
    <t>Cash paid to principal debt</t>
  </si>
  <si>
    <t>Cash paid to financial lease debt</t>
  </si>
  <si>
    <t>Dividend, profit paid for owners</t>
  </si>
  <si>
    <t>Net cash (used in) provided by financing activities</t>
  </si>
  <si>
    <t>Net cash during the period</t>
  </si>
  <si>
    <t>CASH AND CASH EQUIVALENTS AT BEGINNING OF YEAR</t>
  </si>
  <si>
    <t>Influence of foreign exchange fluctuation</t>
  </si>
  <si>
    <t>CASH AND CASH EQUIVALENTS AT END OF YEAR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</si>
</sst>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₫&quot;#,##0_);\(&quot;₫&quot;#,##0\)"/>
    <numFmt numFmtId="181" formatCode="&quot;₫&quot;#,##0_);[Red]\(&quot;₫&quot;#,##0\)"/>
    <numFmt numFmtId="182" formatCode="&quot;₫&quot;#,##0.00_);\(&quot;₫&quot;#,##0.00\)"/>
    <numFmt numFmtId="183" formatCode="&quot;₫&quot;#,##0.00_);[Red]\(&quot;₫&quot;#,##0.00\)"/>
    <numFmt numFmtId="184" formatCode="_(&quot;₫&quot;* #,##0_);_(&quot;₫&quot;* \(#,##0\);_(&quot;₫&quot;* &quot;-&quot;_);_(@_)"/>
    <numFmt numFmtId="185" formatCode="_(&quot;₫&quot;* #,##0.00_);_(&quot;₫&quot;* \(#,##0.00\);_(&quot;₫&quot;* &quot;-&quot;??_);_(@_)"/>
    <numFmt numFmtId="186" formatCode="#,##0;[Red]#,##0"/>
    <numFmt numFmtId="187" formatCode="_(* #,##0_);_(* \(#,##0\);_(* &quot;-&quot;??_);_(@_)"/>
    <numFmt numFmtId="188" formatCode="dd/mm/yyyy"/>
    <numFmt numFmtId="189" formatCode="#,##0;[Red]\(#,##0\);\-"/>
    <numFmt numFmtId="190" formatCode="#,##0.00;[Red]\(#,##0.00\);\-"/>
    <numFmt numFmtId="191" formatCode="_(* #,##0_);[Red]_(* \(#,##0\);_(* &quot;-&quot;??_);_(@_)"/>
    <numFmt numFmtId="192" formatCode="_(* #,##0_);[Red]_(* \(#,##0\);_(* &quot;-&quot;_);_(@_)"/>
    <numFmt numFmtId="193" formatCode="_(* #,##0.0_);_(* \(#,##0.0\);_(* &quot;-&quot;??_);_(@_)"/>
    <numFmt numFmtId="194" formatCode="#.##0_);[Red]\(#.##0\)"/>
    <numFmt numFmtId="195" formatCode="0.0%"/>
    <numFmt numFmtId="196" formatCode="0.000%"/>
  </numFmts>
  <fonts count="41">
    <font>
      <sz val="12"/>
      <name val=".VnTime"/>
      <family val="0"/>
    </font>
    <font>
      <sz val="10"/>
      <name val=".VnArial"/>
      <family val="0"/>
    </font>
    <font>
      <sz val="10"/>
      <name val="VNI-Times"/>
      <family val="0"/>
    </font>
    <font>
      <sz val="10"/>
      <name val="Arial"/>
      <family val="0"/>
    </font>
    <font>
      <sz val="14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.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12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color indexed="62"/>
      <name val="Arial"/>
      <family val="2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2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18" fillId="0" borderId="8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38" fontId="2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18" fillId="0" borderId="1" xfId="0" applyFont="1" applyFill="1" applyBorder="1" applyAlignment="1">
      <alignment horizontal="centerContinuous" vertical="center"/>
    </xf>
    <xf numFmtId="3" fontId="20" fillId="0" borderId="9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vertical="center"/>
    </xf>
    <xf numFmtId="38" fontId="22" fillId="0" borderId="11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horizontal="center" vertical="center"/>
    </xf>
    <xf numFmtId="38" fontId="22" fillId="0" borderId="12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3" fontId="22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vertical="center"/>
    </xf>
    <xf numFmtId="0" fontId="18" fillId="0" borderId="8" xfId="0" applyFont="1" applyFill="1" applyBorder="1" applyAlignment="1">
      <alignment horizontal="centerContinuous" vertical="center"/>
    </xf>
    <xf numFmtId="3" fontId="18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3" fontId="20" fillId="0" borderId="16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vertical="center"/>
    </xf>
    <xf numFmtId="186" fontId="22" fillId="0" borderId="12" xfId="0" applyNumberFormat="1" applyFont="1" applyBorder="1" applyAlignment="1">
      <alignment vertical="center"/>
    </xf>
    <xf numFmtId="38" fontId="18" fillId="0" borderId="1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Continuous" vertical="center"/>
    </xf>
    <xf numFmtId="0" fontId="18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11" xfId="0" applyFont="1" applyBorder="1" applyAlignment="1">
      <alignment vertical="center"/>
    </xf>
    <xf numFmtId="38" fontId="22" fillId="0" borderId="4" xfId="0" applyNumberFormat="1" applyFont="1" applyBorder="1" applyAlignment="1">
      <alignment horizontal="center" vertical="center"/>
    </xf>
    <xf numFmtId="38" fontId="22" fillId="0" borderId="4" xfId="0" applyNumberFormat="1" applyFont="1" applyBorder="1" applyAlignment="1">
      <alignment horizontal="left" vertical="center"/>
    </xf>
    <xf numFmtId="38" fontId="23" fillId="0" borderId="4" xfId="0" applyNumberFormat="1" applyFont="1" applyBorder="1" applyAlignment="1">
      <alignment horizontal="center" vertical="center"/>
    </xf>
    <xf numFmtId="38" fontId="23" fillId="0" borderId="4" xfId="0" applyNumberFormat="1" applyFont="1" applyBorder="1" applyAlignment="1">
      <alignment horizontal="left" vertical="center"/>
    </xf>
    <xf numFmtId="38" fontId="22" fillId="0" borderId="7" xfId="0" applyNumberFormat="1" applyFont="1" applyBorder="1" applyAlignment="1">
      <alignment horizontal="center" vertical="center"/>
    </xf>
    <xf numFmtId="38" fontId="22" fillId="0" borderId="7" xfId="0" applyNumberFormat="1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29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1" fillId="0" borderId="24" xfId="0" applyNumberFormat="1" applyFont="1" applyBorder="1" applyAlignment="1">
      <alignment horizontal="center" vertical="center"/>
    </xf>
    <xf numFmtId="3" fontId="22" fillId="0" borderId="24" xfId="0" applyNumberFormat="1" applyFont="1" applyBorder="1" applyAlignment="1">
      <alignment horizontal="center" vertical="center"/>
    </xf>
    <xf numFmtId="3" fontId="22" fillId="0" borderId="25" xfId="0" applyNumberFormat="1" applyFont="1" applyBorder="1" applyAlignment="1">
      <alignment vertical="center"/>
    </xf>
    <xf numFmtId="3" fontId="22" fillId="0" borderId="25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32" fillId="0" borderId="24" xfId="0" applyNumberFormat="1" applyFont="1" applyBorder="1" applyAlignment="1">
      <alignment horizontal="center" vertical="center"/>
    </xf>
    <xf numFmtId="3" fontId="32" fillId="0" borderId="25" xfId="0" applyNumberFormat="1" applyFont="1" applyBorder="1" applyAlignment="1">
      <alignment horizontal="right" vertical="center"/>
    </xf>
    <xf numFmtId="3" fontId="32" fillId="0" borderId="25" xfId="0" applyNumberFormat="1" applyFont="1" applyFill="1" applyBorder="1" applyAlignment="1">
      <alignment horizontal="right" vertical="center"/>
    </xf>
    <xf numFmtId="3" fontId="32" fillId="0" borderId="26" xfId="0" applyNumberFormat="1" applyFont="1" applyFill="1" applyBorder="1" applyAlignment="1">
      <alignment horizontal="right" vertical="center"/>
    </xf>
    <xf numFmtId="3" fontId="31" fillId="0" borderId="27" xfId="0" applyNumberFormat="1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15" fillId="0" borderId="0" xfId="0" applyNumberFormat="1" applyFont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3" fontId="14" fillId="0" borderId="0" xfId="0" applyNumberFormat="1" applyFont="1" applyAlignment="1">
      <alignment horizontal="centerContinuous" vertical="center"/>
    </xf>
    <xf numFmtId="0" fontId="28" fillId="0" borderId="0" xfId="0" applyFont="1" applyFill="1" applyAlignment="1">
      <alignment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vertical="center"/>
    </xf>
    <xf numFmtId="3" fontId="31" fillId="0" borderId="31" xfId="0" applyNumberFormat="1" applyFont="1" applyBorder="1" applyAlignment="1" quotePrefix="1">
      <alignment horizontal="center" vertical="center"/>
    </xf>
    <xf numFmtId="3" fontId="31" fillId="0" borderId="25" xfId="0" applyNumberFormat="1" applyFont="1" applyBorder="1" applyAlignment="1">
      <alignment vertical="center"/>
    </xf>
    <xf numFmtId="3" fontId="31" fillId="0" borderId="25" xfId="0" applyNumberFormat="1" applyFont="1" applyFill="1" applyBorder="1" applyAlignment="1">
      <alignment vertical="center"/>
    </xf>
    <xf numFmtId="3" fontId="31" fillId="0" borderId="26" xfId="0" applyNumberFormat="1" applyFont="1" applyFill="1" applyBorder="1" applyAlignment="1">
      <alignment vertical="center"/>
    </xf>
    <xf numFmtId="3" fontId="31" fillId="0" borderId="31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3" fontId="22" fillId="0" borderId="31" xfId="0" applyNumberFormat="1" applyFont="1" applyBorder="1" applyAlignment="1">
      <alignment horizontal="center" vertical="center"/>
    </xf>
    <xf numFmtId="3" fontId="31" fillId="0" borderId="32" xfId="0" applyNumberFormat="1" applyFont="1" applyBorder="1" applyAlignment="1">
      <alignment horizontal="center" vertical="center"/>
    </xf>
    <xf numFmtId="3" fontId="31" fillId="0" borderId="28" xfId="0" applyNumberFormat="1" applyFont="1" applyBorder="1" applyAlignment="1">
      <alignment vertical="center"/>
    </xf>
    <xf numFmtId="3" fontId="31" fillId="0" borderId="28" xfId="0" applyNumberFormat="1" applyFont="1" applyFill="1" applyBorder="1" applyAlignment="1">
      <alignment vertical="center"/>
    </xf>
    <xf numFmtId="3" fontId="31" fillId="0" borderId="33" xfId="0" applyNumberFormat="1" applyFont="1" applyFill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3" fontId="31" fillId="0" borderId="36" xfId="0" applyNumberFormat="1" applyFont="1" applyBorder="1" applyAlignment="1">
      <alignment horizontal="center" vertical="center"/>
    </xf>
    <xf numFmtId="3" fontId="31" fillId="0" borderId="37" xfId="0" applyNumberFormat="1" applyFont="1" applyBorder="1" applyAlignment="1">
      <alignment vertical="center"/>
    </xf>
    <xf numFmtId="3" fontId="31" fillId="0" borderId="38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3" fontId="8" fillId="0" borderId="0" xfId="0" applyNumberFormat="1" applyFont="1" applyAlignment="1">
      <alignment horizontal="centerContinuous" vertical="center"/>
    </xf>
    <xf numFmtId="0" fontId="14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12" fillId="0" borderId="0" xfId="0" applyNumberFormat="1" applyFont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3" fontId="11" fillId="0" borderId="0" xfId="0" applyNumberFormat="1" applyFont="1" applyAlignment="1">
      <alignment vertical="center"/>
    </xf>
    <xf numFmtId="187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" fontId="11" fillId="0" borderId="0" xfId="0" applyNumberFormat="1" applyFont="1" applyAlignment="1">
      <alignment horizontal="centerContinuous" vertical="center"/>
    </xf>
    <xf numFmtId="38" fontId="11" fillId="0" borderId="0" xfId="0" applyNumberFormat="1" applyFont="1" applyAlignment="1">
      <alignment horizontal="centerContinuous"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38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vertical="center"/>
    </xf>
    <xf numFmtId="187" fontId="35" fillId="0" borderId="0" xfId="15" applyNumberFormat="1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3" fillId="0" borderId="41" xfId="0" applyFont="1" applyBorder="1" applyAlignment="1">
      <alignment horizontal="left" vertical="center"/>
    </xf>
    <xf numFmtId="1" fontId="11" fillId="0" borderId="41" xfId="0" applyNumberFormat="1" applyFont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38" fontId="11" fillId="0" borderId="41" xfId="0" applyNumberFormat="1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1" fontId="11" fillId="0" borderId="31" xfId="0" applyNumberFormat="1" applyFont="1" applyBorder="1" applyAlignment="1" quotePrefix="1">
      <alignment horizontal="center" vertical="center"/>
    </xf>
    <xf numFmtId="38" fontId="11" fillId="0" borderId="31" xfId="0" applyNumberFormat="1" applyFont="1" applyFill="1" applyBorder="1" applyAlignment="1">
      <alignment vertical="center"/>
    </xf>
    <xf numFmtId="38" fontId="11" fillId="0" borderId="31" xfId="0" applyNumberFormat="1" applyFont="1" applyBorder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187" fontId="11" fillId="3" borderId="0" xfId="15" applyNumberFormat="1" applyFont="1" applyFill="1" applyAlignment="1">
      <alignment vertical="center"/>
    </xf>
    <xf numFmtId="0" fontId="11" fillId="0" borderId="31" xfId="0" applyFont="1" applyBorder="1" applyAlignment="1">
      <alignment vertical="center"/>
    </xf>
    <xf numFmtId="0" fontId="33" fillId="0" borderId="31" xfId="0" applyFont="1" applyBorder="1" applyAlignment="1">
      <alignment horizontal="left" vertical="center"/>
    </xf>
    <xf numFmtId="1" fontId="33" fillId="0" borderId="31" xfId="0" applyNumberFormat="1" applyFont="1" applyBorder="1" applyAlignment="1">
      <alignment horizontal="center" vertical="center"/>
    </xf>
    <xf numFmtId="38" fontId="33" fillId="0" borderId="31" xfId="0" applyNumberFormat="1" applyFont="1" applyFill="1" applyBorder="1" applyAlignment="1">
      <alignment vertical="center"/>
    </xf>
    <xf numFmtId="38" fontId="33" fillId="0" borderId="31" xfId="0" applyNumberFormat="1" applyFont="1" applyBorder="1" applyAlignment="1">
      <alignment vertical="center"/>
    </xf>
    <xf numFmtId="0" fontId="36" fillId="0" borderId="31" xfId="0" applyFont="1" applyBorder="1" applyAlignment="1">
      <alignment horizontal="center" vertical="center"/>
    </xf>
    <xf numFmtId="1" fontId="11" fillId="0" borderId="31" xfId="0" applyNumberFormat="1" applyFont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1" fontId="11" fillId="0" borderId="31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1" fillId="0" borderId="32" xfId="0" applyFont="1" applyBorder="1" applyAlignment="1">
      <alignment vertical="center"/>
    </xf>
    <xf numFmtId="0" fontId="33" fillId="0" borderId="32" xfId="0" applyFont="1" applyBorder="1" applyAlignment="1">
      <alignment horizontal="left" vertical="center"/>
    </xf>
    <xf numFmtId="1" fontId="33" fillId="0" borderId="32" xfId="0" applyNumberFormat="1" applyFont="1" applyBorder="1" applyAlignment="1">
      <alignment horizontal="center" vertical="center"/>
    </xf>
    <xf numFmtId="38" fontId="12" fillId="0" borderId="31" xfId="0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1" fontId="12" fillId="0" borderId="31" xfId="0" applyNumberFormat="1" applyFont="1" applyBorder="1" applyAlignment="1">
      <alignment horizontal="center" vertical="center"/>
    </xf>
    <xf numFmtId="38" fontId="12" fillId="0" borderId="31" xfId="0" applyNumberFormat="1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2" xfId="0" applyFont="1" applyBorder="1" applyAlignment="1">
      <alignment horizontal="left" vertical="center"/>
    </xf>
    <xf numFmtId="1" fontId="11" fillId="0" borderId="42" xfId="0" applyNumberFormat="1" applyFont="1" applyBorder="1" applyAlignment="1">
      <alignment horizontal="center" vertical="center"/>
    </xf>
    <xf numFmtId="38" fontId="11" fillId="0" borderId="42" xfId="0" applyNumberFormat="1" applyFont="1" applyFill="1" applyBorder="1" applyAlignment="1">
      <alignment vertical="center"/>
    </xf>
    <xf numFmtId="38" fontId="11" fillId="0" borderId="42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1" fontId="33" fillId="0" borderId="14" xfId="0" applyNumberFormat="1" applyFont="1" applyBorder="1" applyAlignment="1">
      <alignment horizontal="center" vertical="center"/>
    </xf>
    <xf numFmtId="38" fontId="33" fillId="0" borderId="14" xfId="0" applyNumberFormat="1" applyFont="1" applyFill="1" applyBorder="1" applyAlignment="1">
      <alignment vertical="center"/>
    </xf>
    <xf numFmtId="38" fontId="33" fillId="0" borderId="14" xfId="0" applyNumberFormat="1" applyFont="1" applyBorder="1" applyAlignment="1">
      <alignment vertical="center"/>
    </xf>
    <xf numFmtId="0" fontId="37" fillId="0" borderId="0" xfId="0" applyFont="1" applyFill="1" applyAlignment="1">
      <alignment horizontal="centerContinuous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Continuous" vertical="center"/>
    </xf>
    <xf numFmtId="38" fontId="38" fillId="0" borderId="0" xfId="0" applyNumberFormat="1" applyFont="1" applyAlignment="1">
      <alignment horizontal="centerContinuous" vertical="center"/>
    </xf>
    <xf numFmtId="187" fontId="11" fillId="0" borderId="0" xfId="15" applyNumberFormat="1" applyFont="1" applyFill="1" applyAlignment="1">
      <alignment vertical="center"/>
    </xf>
    <xf numFmtId="187" fontId="11" fillId="0" borderId="0" xfId="0" applyNumberFormat="1" applyFont="1" applyFill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B21" sqref="B21"/>
    </sheetView>
  </sheetViews>
  <sheetFormatPr defaultColWidth="8.796875" defaultRowHeight="15"/>
  <cols>
    <col min="1" max="1" width="5.59765625" style="10" customWidth="1"/>
    <col min="2" max="2" width="68.19921875" style="10" bestFit="1" customWidth="1"/>
    <col min="3" max="3" width="5.59765625" style="10" bestFit="1" customWidth="1"/>
    <col min="4" max="4" width="5.09765625" style="10" bestFit="1" customWidth="1"/>
    <col min="5" max="5" width="16" style="10" bestFit="1" customWidth="1"/>
    <col min="6" max="6" width="17.8984375" style="10" bestFit="1" customWidth="1"/>
    <col min="7" max="16384" width="6.09765625" style="10" customWidth="1"/>
  </cols>
  <sheetData>
    <row r="1" spans="1:6" ht="15.75">
      <c r="A1" s="1" t="s">
        <v>27</v>
      </c>
      <c r="B1" s="1"/>
      <c r="C1" s="8"/>
      <c r="D1" s="8"/>
      <c r="E1" s="9"/>
      <c r="F1" s="9"/>
    </row>
    <row r="2" spans="1:6" ht="15">
      <c r="A2" s="2" t="s">
        <v>28</v>
      </c>
      <c r="B2" s="2"/>
      <c r="C2" s="8"/>
      <c r="D2" s="8"/>
      <c r="E2" s="8"/>
      <c r="F2" s="8"/>
    </row>
    <row r="3" ht="15">
      <c r="G3" s="5"/>
    </row>
    <row r="4" spans="1:6" ht="20.25">
      <c r="A4" s="3" t="s">
        <v>29</v>
      </c>
      <c r="B4" s="3"/>
      <c r="C4" s="3"/>
      <c r="D4" s="3"/>
      <c r="E4" s="3"/>
      <c r="F4" s="3"/>
    </row>
    <row r="5" spans="1:6" ht="15">
      <c r="A5" s="4" t="s">
        <v>30</v>
      </c>
      <c r="B5" s="4"/>
      <c r="C5" s="4"/>
      <c r="D5" s="4"/>
      <c r="E5" s="4"/>
      <c r="F5" s="4"/>
    </row>
    <row r="6" spans="1:2" ht="12.75" customHeight="1">
      <c r="A6" s="11"/>
      <c r="B6" s="11"/>
    </row>
    <row r="7" ht="12.75">
      <c r="F7" s="12" t="s">
        <v>31</v>
      </c>
    </row>
    <row r="8" spans="1:6" ht="15">
      <c r="A8" s="13" t="s">
        <v>32</v>
      </c>
      <c r="B8" s="39" t="s">
        <v>33</v>
      </c>
      <c r="C8" s="13" t="s">
        <v>132</v>
      </c>
      <c r="D8" s="13" t="s">
        <v>129</v>
      </c>
      <c r="E8" s="13" t="s">
        <v>130</v>
      </c>
      <c r="F8" s="13" t="s">
        <v>131</v>
      </c>
    </row>
    <row r="9" spans="1:6" ht="15">
      <c r="A9" s="14" t="s">
        <v>13</v>
      </c>
      <c r="B9" s="15" t="s">
        <v>34</v>
      </c>
      <c r="C9" s="40">
        <v>100</v>
      </c>
      <c r="D9" s="40"/>
      <c r="E9" s="41">
        <f>+E10+E16+E23+E26</f>
        <v>27523368942</v>
      </c>
      <c r="F9" s="41">
        <f>+F10+F16+F23+F26</f>
        <v>32679253529</v>
      </c>
    </row>
    <row r="10" spans="1:6" ht="15">
      <c r="A10" s="16" t="s">
        <v>0</v>
      </c>
      <c r="B10" s="17" t="s">
        <v>35</v>
      </c>
      <c r="C10" s="42">
        <v>110</v>
      </c>
      <c r="D10" s="42">
        <v>1</v>
      </c>
      <c r="E10" s="43">
        <f>SUM(E11:E12)</f>
        <v>298248449</v>
      </c>
      <c r="F10" s="43">
        <f>SUM(F11:F12)</f>
        <v>473980977</v>
      </c>
    </row>
    <row r="11" spans="1:6" ht="14.25">
      <c r="A11" s="18">
        <v>1</v>
      </c>
      <c r="B11" s="19" t="s">
        <v>36</v>
      </c>
      <c r="C11" s="44">
        <v>111</v>
      </c>
      <c r="D11" s="44"/>
      <c r="E11" s="45">
        <v>298248449</v>
      </c>
      <c r="F11" s="45">
        <v>473980977</v>
      </c>
    </row>
    <row r="12" spans="1:6" ht="14.25">
      <c r="A12" s="20">
        <v>2</v>
      </c>
      <c r="B12" s="21" t="s">
        <v>37</v>
      </c>
      <c r="C12" s="46">
        <v>112</v>
      </c>
      <c r="D12" s="46"/>
      <c r="E12" s="47"/>
      <c r="F12" s="47"/>
    </row>
    <row r="13" spans="1:6" ht="15">
      <c r="A13" s="22" t="s">
        <v>1</v>
      </c>
      <c r="B13" s="23" t="s">
        <v>38</v>
      </c>
      <c r="C13" s="48">
        <v>120</v>
      </c>
      <c r="D13" s="48"/>
      <c r="E13" s="49"/>
      <c r="F13" s="49"/>
    </row>
    <row r="14" spans="1:6" ht="14.25">
      <c r="A14" s="18">
        <v>1</v>
      </c>
      <c r="B14" s="19" t="s">
        <v>39</v>
      </c>
      <c r="C14" s="44">
        <v>121</v>
      </c>
      <c r="D14" s="44"/>
      <c r="E14" s="50"/>
      <c r="F14" s="50"/>
    </row>
    <row r="15" spans="1:6" ht="14.25">
      <c r="A15" s="18">
        <v>2</v>
      </c>
      <c r="B15" s="19" t="s">
        <v>40</v>
      </c>
      <c r="C15" s="44">
        <v>129</v>
      </c>
      <c r="D15" s="44"/>
      <c r="E15" s="50"/>
      <c r="F15" s="50"/>
    </row>
    <row r="16" spans="1:6" ht="15">
      <c r="A16" s="16" t="s">
        <v>2</v>
      </c>
      <c r="B16" s="17" t="s">
        <v>41</v>
      </c>
      <c r="C16" s="42">
        <v>130</v>
      </c>
      <c r="D16" s="42">
        <v>2</v>
      </c>
      <c r="E16" s="43">
        <f>+SUM(E17:E22)</f>
        <v>15115399144</v>
      </c>
      <c r="F16" s="43">
        <f>+SUM(F17:F22)</f>
        <v>20354302396</v>
      </c>
    </row>
    <row r="17" spans="1:6" ht="14.25">
      <c r="A17" s="18">
        <v>1</v>
      </c>
      <c r="B17" s="19" t="s">
        <v>42</v>
      </c>
      <c r="C17" s="44">
        <v>131</v>
      </c>
      <c r="D17" s="44"/>
      <c r="E17" s="45">
        <v>8961177138</v>
      </c>
      <c r="F17" s="45">
        <v>15130768682</v>
      </c>
    </row>
    <row r="18" spans="1:6" ht="14.25">
      <c r="A18" s="18">
        <v>2</v>
      </c>
      <c r="B18" s="19" t="s">
        <v>43</v>
      </c>
      <c r="C18" s="44">
        <v>132</v>
      </c>
      <c r="D18" s="44"/>
      <c r="E18" s="45">
        <v>79635826</v>
      </c>
      <c r="F18" s="45">
        <v>10000000</v>
      </c>
    </row>
    <row r="19" spans="1:6" ht="14.25">
      <c r="A19" s="18">
        <v>3</v>
      </c>
      <c r="B19" s="19" t="s">
        <v>44</v>
      </c>
      <c r="C19" s="44">
        <v>133</v>
      </c>
      <c r="D19" s="44"/>
      <c r="E19" s="45"/>
      <c r="F19" s="45"/>
    </row>
    <row r="20" spans="1:6" ht="14.25">
      <c r="A20" s="18">
        <v>4</v>
      </c>
      <c r="B20" s="19" t="s">
        <v>45</v>
      </c>
      <c r="C20" s="44">
        <v>134</v>
      </c>
      <c r="D20" s="44"/>
      <c r="E20" s="45"/>
      <c r="F20" s="45"/>
    </row>
    <row r="21" spans="1:6" ht="14.25">
      <c r="A21" s="18">
        <v>5</v>
      </c>
      <c r="B21" s="19" t="s">
        <v>46</v>
      </c>
      <c r="C21" s="44">
        <v>135</v>
      </c>
      <c r="D21" s="44"/>
      <c r="E21" s="45">
        <v>6074586180</v>
      </c>
      <c r="F21" s="45">
        <v>5213533714</v>
      </c>
    </row>
    <row r="22" spans="1:6" ht="14.25">
      <c r="A22" s="20">
        <v>6</v>
      </c>
      <c r="B22" s="21" t="s">
        <v>47</v>
      </c>
      <c r="C22" s="46">
        <v>139</v>
      </c>
      <c r="D22" s="46"/>
      <c r="E22" s="51"/>
      <c r="F22" s="51"/>
    </row>
    <row r="23" spans="1:6" ht="15">
      <c r="A23" s="22" t="s">
        <v>3</v>
      </c>
      <c r="B23" s="23" t="s">
        <v>48</v>
      </c>
      <c r="C23" s="48">
        <v>140</v>
      </c>
      <c r="D23" s="48">
        <v>3</v>
      </c>
      <c r="E23" s="52">
        <f>SUM(E24:E24)</f>
        <v>12092637449</v>
      </c>
      <c r="F23" s="52">
        <f>SUM(F24:F24)</f>
        <v>11766193102</v>
      </c>
    </row>
    <row r="24" spans="1:6" ht="14.25">
      <c r="A24" s="18">
        <v>1</v>
      </c>
      <c r="B24" s="19" t="s">
        <v>48</v>
      </c>
      <c r="C24" s="44">
        <v>141</v>
      </c>
      <c r="D24" s="44"/>
      <c r="E24" s="45">
        <v>12092637449</v>
      </c>
      <c r="F24" s="45">
        <v>11766193102</v>
      </c>
    </row>
    <row r="25" spans="1:6" ht="14.25">
      <c r="A25" s="20">
        <v>2</v>
      </c>
      <c r="B25" s="21" t="s">
        <v>49</v>
      </c>
      <c r="C25" s="46">
        <v>149</v>
      </c>
      <c r="D25" s="46"/>
      <c r="E25" s="51"/>
      <c r="F25" s="51"/>
    </row>
    <row r="26" spans="1:6" ht="15">
      <c r="A26" s="22" t="s">
        <v>50</v>
      </c>
      <c r="B26" s="23" t="s">
        <v>51</v>
      </c>
      <c r="C26" s="48">
        <v>150</v>
      </c>
      <c r="D26" s="48">
        <v>4</v>
      </c>
      <c r="E26" s="52">
        <f>+SUM(E27:E30)</f>
        <v>17083900</v>
      </c>
      <c r="F26" s="52">
        <f>+SUM(F27:F30)</f>
        <v>84777054</v>
      </c>
    </row>
    <row r="27" spans="1:6" ht="14.25">
      <c r="A27" s="18">
        <v>1</v>
      </c>
      <c r="B27" s="19" t="s">
        <v>52</v>
      </c>
      <c r="C27" s="44">
        <v>151</v>
      </c>
      <c r="D27" s="44"/>
      <c r="E27" s="45"/>
      <c r="F27" s="45"/>
    </row>
    <row r="28" spans="1:6" ht="14.25">
      <c r="A28" s="18">
        <v>2</v>
      </c>
      <c r="B28" s="19" t="s">
        <v>53</v>
      </c>
      <c r="C28" s="44">
        <v>152</v>
      </c>
      <c r="D28" s="44"/>
      <c r="E28" s="45"/>
      <c r="F28" s="45"/>
    </row>
    <row r="29" spans="1:6" ht="14.25">
      <c r="A29" s="18">
        <v>3</v>
      </c>
      <c r="B29" s="19" t="s">
        <v>54</v>
      </c>
      <c r="C29" s="44">
        <v>154</v>
      </c>
      <c r="D29" s="44"/>
      <c r="E29" s="45"/>
      <c r="F29" s="45"/>
    </row>
    <row r="30" spans="1:6" ht="14.25">
      <c r="A30" s="18">
        <v>4</v>
      </c>
      <c r="B30" s="19" t="s">
        <v>55</v>
      </c>
      <c r="C30" s="44">
        <v>158</v>
      </c>
      <c r="D30" s="44"/>
      <c r="E30" s="45">
        <v>17083900</v>
      </c>
      <c r="F30" s="45">
        <v>84777054</v>
      </c>
    </row>
    <row r="31" spans="1:6" ht="15">
      <c r="A31" s="24" t="s">
        <v>14</v>
      </c>
      <c r="B31" s="25" t="s">
        <v>56</v>
      </c>
      <c r="C31" s="53">
        <v>200</v>
      </c>
      <c r="D31" s="53"/>
      <c r="E31" s="54">
        <f>+E32+E38+E49+E52+E57</f>
        <v>1185181858589</v>
      </c>
      <c r="F31" s="54">
        <f>+F32+F38+F49+F52+F57</f>
        <v>1259533665821</v>
      </c>
    </row>
    <row r="32" spans="1:6" ht="15">
      <c r="A32" s="22" t="s">
        <v>0</v>
      </c>
      <c r="B32" s="23" t="s">
        <v>57</v>
      </c>
      <c r="C32" s="55">
        <v>210</v>
      </c>
      <c r="D32" s="55"/>
      <c r="E32" s="56"/>
      <c r="F32" s="56"/>
    </row>
    <row r="33" spans="1:6" ht="15">
      <c r="A33" s="18">
        <v>1</v>
      </c>
      <c r="B33" s="19" t="s">
        <v>58</v>
      </c>
      <c r="C33" s="57">
        <v>211</v>
      </c>
      <c r="D33" s="57"/>
      <c r="E33" s="56"/>
      <c r="F33" s="56"/>
    </row>
    <row r="34" spans="1:6" ht="15">
      <c r="A34" s="18">
        <v>2</v>
      </c>
      <c r="B34" s="19" t="s">
        <v>59</v>
      </c>
      <c r="C34" s="57">
        <v>212</v>
      </c>
      <c r="D34" s="57"/>
      <c r="E34" s="56"/>
      <c r="F34" s="56"/>
    </row>
    <row r="35" spans="1:6" ht="15">
      <c r="A35" s="18">
        <v>3</v>
      </c>
      <c r="B35" s="19" t="s">
        <v>60</v>
      </c>
      <c r="C35" s="57">
        <v>213</v>
      </c>
      <c r="D35" s="57"/>
      <c r="E35" s="56"/>
      <c r="F35" s="56"/>
    </row>
    <row r="36" spans="1:6" ht="15">
      <c r="A36" s="18">
        <v>4</v>
      </c>
      <c r="B36" s="19" t="s">
        <v>61</v>
      </c>
      <c r="C36" s="57">
        <v>218</v>
      </c>
      <c r="D36" s="57"/>
      <c r="E36" s="56"/>
      <c r="F36" s="56"/>
    </row>
    <row r="37" spans="1:6" ht="15">
      <c r="A37" s="20">
        <v>5</v>
      </c>
      <c r="B37" s="21" t="s">
        <v>62</v>
      </c>
      <c r="C37" s="58">
        <v>219</v>
      </c>
      <c r="D37" s="58"/>
      <c r="E37" s="59"/>
      <c r="F37" s="59"/>
    </row>
    <row r="38" spans="1:6" ht="15">
      <c r="A38" s="16" t="s">
        <v>1</v>
      </c>
      <c r="B38" s="17" t="s">
        <v>63</v>
      </c>
      <c r="C38" s="42">
        <v>220</v>
      </c>
      <c r="D38" s="42">
        <v>5</v>
      </c>
      <c r="E38" s="43">
        <f>E39+E45+E48</f>
        <v>1137685700188</v>
      </c>
      <c r="F38" s="43">
        <f>F39+F45+F48</f>
        <v>1206092203600</v>
      </c>
    </row>
    <row r="39" spans="1:6" ht="14.25">
      <c r="A39" s="18">
        <v>1</v>
      </c>
      <c r="B39" s="19" t="s">
        <v>64</v>
      </c>
      <c r="C39" s="44">
        <v>221</v>
      </c>
      <c r="D39" s="44"/>
      <c r="E39" s="45">
        <f>E40+E41</f>
        <v>1137685700188</v>
      </c>
      <c r="F39" s="45">
        <f>F40+F41</f>
        <v>1192386352460</v>
      </c>
    </row>
    <row r="40" spans="1:6" ht="14.25">
      <c r="A40" s="18"/>
      <c r="B40" s="19" t="s">
        <v>65</v>
      </c>
      <c r="C40" s="44">
        <v>222</v>
      </c>
      <c r="D40" s="44"/>
      <c r="E40" s="45">
        <v>1369117266913</v>
      </c>
      <c r="F40" s="45">
        <v>1353970278230</v>
      </c>
    </row>
    <row r="41" spans="1:6" ht="14.25">
      <c r="A41" s="18"/>
      <c r="B41" s="19" t="s">
        <v>66</v>
      </c>
      <c r="C41" s="44">
        <v>223</v>
      </c>
      <c r="D41" s="44"/>
      <c r="E41" s="60">
        <v>-231431566725</v>
      </c>
      <c r="F41" s="60">
        <v>-161583925770</v>
      </c>
    </row>
    <row r="42" spans="1:6" ht="14.25">
      <c r="A42" s="18">
        <v>2</v>
      </c>
      <c r="B42" s="19" t="s">
        <v>67</v>
      </c>
      <c r="C42" s="44">
        <v>224</v>
      </c>
      <c r="D42" s="44"/>
      <c r="E42" s="50"/>
      <c r="F42" s="50"/>
    </row>
    <row r="43" spans="1:6" ht="14.25">
      <c r="A43" s="18"/>
      <c r="B43" s="19" t="s">
        <v>68</v>
      </c>
      <c r="C43" s="44">
        <v>225</v>
      </c>
      <c r="D43" s="44"/>
      <c r="E43" s="50"/>
      <c r="F43" s="50"/>
    </row>
    <row r="44" spans="1:6" ht="14.25">
      <c r="A44" s="18"/>
      <c r="B44" s="19" t="s">
        <v>66</v>
      </c>
      <c r="C44" s="44">
        <v>226</v>
      </c>
      <c r="D44" s="44"/>
      <c r="E44" s="50"/>
      <c r="F44" s="50"/>
    </row>
    <row r="45" spans="1:6" ht="14.25">
      <c r="A45" s="18">
        <v>3</v>
      </c>
      <c r="B45" s="19" t="s">
        <v>69</v>
      </c>
      <c r="C45" s="44">
        <v>227</v>
      </c>
      <c r="D45" s="44"/>
      <c r="E45" s="45"/>
      <c r="F45" s="45"/>
    </row>
    <row r="46" spans="1:6" ht="14.25">
      <c r="A46" s="18"/>
      <c r="B46" s="19" t="s">
        <v>65</v>
      </c>
      <c r="C46" s="44">
        <v>228</v>
      </c>
      <c r="D46" s="44"/>
      <c r="E46" s="45"/>
      <c r="F46" s="45"/>
    </row>
    <row r="47" spans="1:6" ht="14.25">
      <c r="A47" s="18"/>
      <c r="B47" s="19" t="s">
        <v>66</v>
      </c>
      <c r="C47" s="44">
        <v>229</v>
      </c>
      <c r="D47" s="44"/>
      <c r="E47" s="60"/>
      <c r="F47" s="60"/>
    </row>
    <row r="48" spans="1:6" ht="14.25">
      <c r="A48" s="20">
        <v>4</v>
      </c>
      <c r="B48" s="21" t="s">
        <v>70</v>
      </c>
      <c r="C48" s="46">
        <v>230</v>
      </c>
      <c r="D48" s="61">
        <v>6</v>
      </c>
      <c r="E48" s="62"/>
      <c r="F48" s="62">
        <v>13705851140</v>
      </c>
    </row>
    <row r="49" spans="1:6" ht="14.25">
      <c r="A49" s="22" t="s">
        <v>2</v>
      </c>
      <c r="B49" s="23" t="s">
        <v>118</v>
      </c>
      <c r="C49" s="48">
        <v>240</v>
      </c>
      <c r="D49" s="48"/>
      <c r="E49" s="50"/>
      <c r="F49" s="50"/>
    </row>
    <row r="50" spans="1:6" ht="14.25">
      <c r="A50" s="18"/>
      <c r="B50" s="19" t="s">
        <v>68</v>
      </c>
      <c r="C50" s="44">
        <v>241</v>
      </c>
      <c r="D50" s="44"/>
      <c r="E50" s="50"/>
      <c r="F50" s="50"/>
    </row>
    <row r="51" spans="1:6" ht="14.25">
      <c r="A51" s="18"/>
      <c r="B51" s="19" t="s">
        <v>66</v>
      </c>
      <c r="C51" s="44">
        <v>242</v>
      </c>
      <c r="D51" s="44"/>
      <c r="E51" s="50"/>
      <c r="F51" s="50"/>
    </row>
    <row r="52" spans="1:6" ht="14.25">
      <c r="A52" s="16" t="s">
        <v>3</v>
      </c>
      <c r="B52" s="17" t="s">
        <v>71</v>
      </c>
      <c r="C52" s="42">
        <v>250</v>
      </c>
      <c r="D52" s="42"/>
      <c r="E52" s="63"/>
      <c r="F52" s="63"/>
    </row>
    <row r="53" spans="1:6" ht="14.25">
      <c r="A53" s="18">
        <v>1</v>
      </c>
      <c r="B53" s="19" t="s">
        <v>72</v>
      </c>
      <c r="C53" s="44">
        <v>251</v>
      </c>
      <c r="D53" s="44"/>
      <c r="E53" s="50"/>
      <c r="F53" s="50"/>
    </row>
    <row r="54" spans="1:6" ht="14.25">
      <c r="A54" s="18">
        <v>2</v>
      </c>
      <c r="B54" s="19" t="s">
        <v>73</v>
      </c>
      <c r="C54" s="44">
        <v>252</v>
      </c>
      <c r="D54" s="44"/>
      <c r="E54" s="50"/>
      <c r="F54" s="50"/>
    </row>
    <row r="55" spans="1:6" ht="14.25">
      <c r="A55" s="18">
        <v>3</v>
      </c>
      <c r="B55" s="19" t="s">
        <v>74</v>
      </c>
      <c r="C55" s="44">
        <v>258</v>
      </c>
      <c r="D55" s="44"/>
      <c r="E55" s="50"/>
      <c r="F55" s="50"/>
    </row>
    <row r="56" spans="1:6" ht="14.25">
      <c r="A56" s="20">
        <v>4</v>
      </c>
      <c r="B56" s="21" t="s">
        <v>75</v>
      </c>
      <c r="C56" s="46">
        <v>259</v>
      </c>
      <c r="D56" s="46"/>
      <c r="E56" s="51"/>
      <c r="F56" s="51"/>
    </row>
    <row r="57" spans="1:6" ht="15">
      <c r="A57" s="16" t="s">
        <v>50</v>
      </c>
      <c r="B57" s="17" t="s">
        <v>76</v>
      </c>
      <c r="C57" s="42">
        <v>260</v>
      </c>
      <c r="D57" s="42">
        <v>7</v>
      </c>
      <c r="E57" s="43">
        <f>SUM(E58:E60)</f>
        <v>47496158401</v>
      </c>
      <c r="F57" s="43">
        <f>SUM(F58:F60)</f>
        <v>53441462221</v>
      </c>
    </row>
    <row r="58" spans="1:6" ht="14.25">
      <c r="A58" s="18">
        <v>1</v>
      </c>
      <c r="B58" s="19" t="s">
        <v>77</v>
      </c>
      <c r="C58" s="44">
        <v>261</v>
      </c>
      <c r="D58" s="44"/>
      <c r="E58" s="45">
        <v>47496158401</v>
      </c>
      <c r="F58" s="45">
        <v>53441462221</v>
      </c>
    </row>
    <row r="59" spans="1:6" ht="15">
      <c r="A59" s="18">
        <v>2</v>
      </c>
      <c r="B59" s="19" t="s">
        <v>78</v>
      </c>
      <c r="C59" s="44">
        <v>262</v>
      </c>
      <c r="D59" s="44"/>
      <c r="E59" s="52"/>
      <c r="F59" s="52"/>
    </row>
    <row r="60" spans="1:6" ht="15">
      <c r="A60" s="26">
        <v>3</v>
      </c>
      <c r="B60" s="27" t="s">
        <v>79</v>
      </c>
      <c r="C60" s="64">
        <v>268</v>
      </c>
      <c r="D60" s="64"/>
      <c r="E60" s="65"/>
      <c r="F60" s="65"/>
    </row>
    <row r="61" spans="1:6" ht="15">
      <c r="A61" s="28"/>
      <c r="B61" s="66" t="s">
        <v>119</v>
      </c>
      <c r="C61" s="67">
        <v>270</v>
      </c>
      <c r="D61" s="67"/>
      <c r="E61" s="68">
        <f>E9+E31</f>
        <v>1212705227531</v>
      </c>
      <c r="F61" s="68">
        <f>F9+F31</f>
        <v>1292212919350</v>
      </c>
    </row>
    <row r="62" spans="1:6" ht="14.25">
      <c r="A62" s="69"/>
      <c r="B62" s="29"/>
      <c r="C62" s="29"/>
      <c r="D62" s="29"/>
      <c r="E62" s="29"/>
      <c r="F62" s="70"/>
    </row>
    <row r="63" spans="1:6" ht="15">
      <c r="A63" s="13" t="s">
        <v>32</v>
      </c>
      <c r="B63" s="39" t="s">
        <v>80</v>
      </c>
      <c r="C63" s="13" t="s">
        <v>132</v>
      </c>
      <c r="D63" s="13" t="s">
        <v>129</v>
      </c>
      <c r="E63" s="13" t="s">
        <v>130</v>
      </c>
      <c r="F63" s="13" t="s">
        <v>131</v>
      </c>
    </row>
    <row r="64" spans="1:6" ht="15">
      <c r="A64" s="14" t="s">
        <v>13</v>
      </c>
      <c r="B64" s="15" t="s">
        <v>81</v>
      </c>
      <c r="C64" s="40">
        <v>300</v>
      </c>
      <c r="D64" s="40"/>
      <c r="E64" s="41">
        <f>+E65+E76</f>
        <v>859907373890</v>
      </c>
      <c r="F64" s="41">
        <f>+F65+F76</f>
        <v>1019455667495</v>
      </c>
    </row>
    <row r="65" spans="1:6" ht="15">
      <c r="A65" s="22" t="s">
        <v>0</v>
      </c>
      <c r="B65" s="23" t="s">
        <v>82</v>
      </c>
      <c r="C65" s="48">
        <v>310</v>
      </c>
      <c r="D65" s="48"/>
      <c r="E65" s="52">
        <f>SUM(E66:E74)</f>
        <v>78974571285</v>
      </c>
      <c r="F65" s="52">
        <f>SUM(F66:F74)</f>
        <v>180383085129</v>
      </c>
    </row>
    <row r="66" spans="1:6" ht="14.25">
      <c r="A66" s="18">
        <v>1</v>
      </c>
      <c r="B66" s="19" t="s">
        <v>83</v>
      </c>
      <c r="C66" s="44">
        <v>311</v>
      </c>
      <c r="D66" s="48">
        <v>8</v>
      </c>
      <c r="E66" s="45">
        <f>7338425736+36441000000</f>
        <v>43779425736</v>
      </c>
      <c r="F66" s="45">
        <f>45056678346+94101000000</f>
        <v>139157678346</v>
      </c>
    </row>
    <row r="67" spans="1:6" ht="14.25">
      <c r="A67" s="18">
        <v>2</v>
      </c>
      <c r="B67" s="19" t="s">
        <v>84</v>
      </c>
      <c r="C67" s="44">
        <v>312</v>
      </c>
      <c r="D67" s="48">
        <v>9</v>
      </c>
      <c r="E67" s="45">
        <v>3848752384</v>
      </c>
      <c r="F67" s="45">
        <v>2999298090</v>
      </c>
    </row>
    <row r="68" spans="1:6" ht="14.25">
      <c r="A68" s="18">
        <v>3</v>
      </c>
      <c r="B68" s="19" t="s">
        <v>85</v>
      </c>
      <c r="C68" s="44">
        <v>313</v>
      </c>
      <c r="D68" s="48"/>
      <c r="E68" s="45"/>
      <c r="F68" s="45">
        <v>190000000</v>
      </c>
    </row>
    <row r="69" spans="1:6" ht="14.25">
      <c r="A69" s="18">
        <v>4</v>
      </c>
      <c r="B69" s="19" t="s">
        <v>86</v>
      </c>
      <c r="C69" s="44">
        <v>314</v>
      </c>
      <c r="D69" s="48">
        <v>10</v>
      </c>
      <c r="E69" s="45">
        <v>946889322</v>
      </c>
      <c r="F69" s="45">
        <f>1669071942+43632773</f>
        <v>1712704715</v>
      </c>
    </row>
    <row r="70" spans="1:6" ht="14.25">
      <c r="A70" s="18">
        <v>5</v>
      </c>
      <c r="B70" s="19" t="s">
        <v>87</v>
      </c>
      <c r="C70" s="44">
        <v>315</v>
      </c>
      <c r="D70" s="48"/>
      <c r="E70" s="45">
        <v>1950321416</v>
      </c>
      <c r="F70" s="45">
        <v>1923343961</v>
      </c>
    </row>
    <row r="71" spans="1:6" ht="14.25">
      <c r="A71" s="18">
        <v>6</v>
      </c>
      <c r="B71" s="19" t="s">
        <v>88</v>
      </c>
      <c r="C71" s="44">
        <v>316</v>
      </c>
      <c r="D71" s="48">
        <v>11</v>
      </c>
      <c r="E71" s="45">
        <v>27358811557</v>
      </c>
      <c r="F71" s="45">
        <v>19580493330</v>
      </c>
    </row>
    <row r="72" spans="1:6" ht="14.25">
      <c r="A72" s="18">
        <v>7</v>
      </c>
      <c r="B72" s="19" t="s">
        <v>89</v>
      </c>
      <c r="C72" s="44">
        <v>317</v>
      </c>
      <c r="D72" s="48"/>
      <c r="E72" s="45"/>
      <c r="F72" s="45"/>
    </row>
    <row r="73" spans="1:6" ht="14.25">
      <c r="A73" s="18">
        <v>8</v>
      </c>
      <c r="B73" s="19" t="s">
        <v>90</v>
      </c>
      <c r="C73" s="44">
        <v>318</v>
      </c>
      <c r="D73" s="48"/>
      <c r="E73" s="45"/>
      <c r="F73" s="45"/>
    </row>
    <row r="74" spans="1:6" ht="14.25">
      <c r="A74" s="18">
        <v>9</v>
      </c>
      <c r="B74" s="19" t="s">
        <v>91</v>
      </c>
      <c r="C74" s="44">
        <v>319</v>
      </c>
      <c r="D74" s="48">
        <v>12</v>
      </c>
      <c r="E74" s="45">
        <v>1090370870</v>
      </c>
      <c r="F74" s="45">
        <f>14819566687</f>
        <v>14819566687</v>
      </c>
    </row>
    <row r="75" spans="1:6" ht="14.25">
      <c r="A75" s="20">
        <v>10</v>
      </c>
      <c r="B75" s="21" t="s">
        <v>92</v>
      </c>
      <c r="C75" s="46">
        <v>320</v>
      </c>
      <c r="D75" s="61"/>
      <c r="E75" s="47"/>
      <c r="F75" s="47"/>
    </row>
    <row r="76" spans="1:6" ht="15">
      <c r="A76" s="22" t="s">
        <v>1</v>
      </c>
      <c r="B76" s="23" t="s">
        <v>93</v>
      </c>
      <c r="C76" s="48">
        <v>330</v>
      </c>
      <c r="D76" s="48">
        <v>13</v>
      </c>
      <c r="E76" s="52">
        <f>SUM(E77:E81)</f>
        <v>780932802605</v>
      </c>
      <c r="F76" s="52">
        <f>SUM(F77:F81)</f>
        <v>839072582366</v>
      </c>
    </row>
    <row r="77" spans="1:6" ht="15">
      <c r="A77" s="18">
        <v>1</v>
      </c>
      <c r="B77" s="19" t="s">
        <v>94</v>
      </c>
      <c r="C77" s="44">
        <v>331</v>
      </c>
      <c r="D77" s="48"/>
      <c r="E77" s="52"/>
      <c r="F77" s="52"/>
    </row>
    <row r="78" spans="1:6" ht="15">
      <c r="A78" s="18">
        <v>2</v>
      </c>
      <c r="B78" s="19" t="s">
        <v>95</v>
      </c>
      <c r="C78" s="44">
        <v>332</v>
      </c>
      <c r="D78" s="48"/>
      <c r="E78" s="52"/>
      <c r="F78" s="52"/>
    </row>
    <row r="79" spans="1:6" ht="15">
      <c r="A79" s="18">
        <v>3</v>
      </c>
      <c r="B79" s="19" t="s">
        <v>96</v>
      </c>
      <c r="C79" s="44">
        <v>333</v>
      </c>
      <c r="D79" s="48"/>
      <c r="E79" s="52"/>
      <c r="F79" s="52"/>
    </row>
    <row r="80" spans="1:6" ht="14.25">
      <c r="A80" s="18">
        <v>4</v>
      </c>
      <c r="B80" s="19" t="s">
        <v>97</v>
      </c>
      <c r="C80" s="44">
        <v>334</v>
      </c>
      <c r="D80" s="48"/>
      <c r="E80" s="45">
        <v>780932802605</v>
      </c>
      <c r="F80" s="45">
        <v>839072582366</v>
      </c>
    </row>
    <row r="81" spans="1:6" ht="15">
      <c r="A81" s="18">
        <v>5</v>
      </c>
      <c r="B81" s="19" t="s">
        <v>98</v>
      </c>
      <c r="C81" s="44">
        <v>335</v>
      </c>
      <c r="D81" s="48"/>
      <c r="E81" s="52"/>
      <c r="F81" s="52"/>
    </row>
    <row r="82" spans="1:6" ht="15">
      <c r="A82" s="18">
        <v>6</v>
      </c>
      <c r="B82" s="19" t="s">
        <v>99</v>
      </c>
      <c r="C82" s="44">
        <v>336</v>
      </c>
      <c r="D82" s="48"/>
      <c r="E82" s="52"/>
      <c r="F82" s="52"/>
    </row>
    <row r="83" spans="1:6" ht="15">
      <c r="A83" s="18">
        <v>7</v>
      </c>
      <c r="B83" s="19" t="s">
        <v>100</v>
      </c>
      <c r="C83" s="44">
        <v>337</v>
      </c>
      <c r="D83" s="48"/>
      <c r="E83" s="52"/>
      <c r="F83" s="52"/>
    </row>
    <row r="84" spans="1:6" ht="15">
      <c r="A84" s="71" t="s">
        <v>14</v>
      </c>
      <c r="B84" s="72" t="s">
        <v>101</v>
      </c>
      <c r="C84" s="73">
        <v>400</v>
      </c>
      <c r="D84" s="74"/>
      <c r="E84" s="75">
        <f>+E85+E97</f>
        <v>352797853641</v>
      </c>
      <c r="F84" s="75">
        <f>+F85+F97</f>
        <v>272757251855</v>
      </c>
    </row>
    <row r="85" spans="1:6" ht="15">
      <c r="A85" s="76" t="s">
        <v>0</v>
      </c>
      <c r="B85" s="77" t="s">
        <v>102</v>
      </c>
      <c r="C85" s="78">
        <v>410</v>
      </c>
      <c r="D85" s="79">
        <v>14</v>
      </c>
      <c r="E85" s="80">
        <f>SUM(E86:E96)</f>
        <v>352704480220</v>
      </c>
      <c r="F85" s="80">
        <f>SUM(F86:F96)</f>
        <v>273112983689</v>
      </c>
    </row>
    <row r="86" spans="1:6" ht="14.25">
      <c r="A86" s="81">
        <v>1</v>
      </c>
      <c r="B86" s="82" t="s">
        <v>103</v>
      </c>
      <c r="C86" s="83">
        <v>411</v>
      </c>
      <c r="D86" s="79"/>
      <c r="E86" s="84">
        <v>260000000000</v>
      </c>
      <c r="F86" s="84">
        <f>330552033291-137785217604+7233184313</f>
        <v>200000000000</v>
      </c>
    </row>
    <row r="87" spans="1:6" ht="14.25">
      <c r="A87" s="81">
        <v>2</v>
      </c>
      <c r="B87" s="82" t="s">
        <v>104</v>
      </c>
      <c r="C87" s="83">
        <v>412</v>
      </c>
      <c r="D87" s="79"/>
      <c r="E87" s="45"/>
      <c r="F87" s="45"/>
    </row>
    <row r="88" spans="1:6" ht="14.25">
      <c r="A88" s="81">
        <v>3</v>
      </c>
      <c r="B88" s="82" t="s">
        <v>105</v>
      </c>
      <c r="C88" s="83">
        <v>413</v>
      </c>
      <c r="D88" s="79"/>
      <c r="E88" s="45"/>
      <c r="F88" s="45"/>
    </row>
    <row r="89" spans="1:6" ht="14.25">
      <c r="A89" s="81">
        <v>4</v>
      </c>
      <c r="B89" s="82" t="s">
        <v>106</v>
      </c>
      <c r="C89" s="83">
        <v>414</v>
      </c>
      <c r="D89" s="83"/>
      <c r="E89" s="45"/>
      <c r="F89" s="45"/>
    </row>
    <row r="90" spans="1:6" ht="14.25">
      <c r="A90" s="81">
        <v>5</v>
      </c>
      <c r="B90" s="82" t="s">
        <v>107</v>
      </c>
      <c r="C90" s="83">
        <v>415</v>
      </c>
      <c r="D90" s="83"/>
      <c r="E90" s="45"/>
      <c r="F90" s="45"/>
    </row>
    <row r="91" spans="1:6" ht="14.25">
      <c r="A91" s="81">
        <v>6</v>
      </c>
      <c r="B91" s="82" t="s">
        <v>108</v>
      </c>
      <c r="C91" s="83">
        <v>416</v>
      </c>
      <c r="D91" s="83"/>
      <c r="E91" s="45"/>
      <c r="F91" s="45"/>
    </row>
    <row r="92" spans="1:6" ht="14.25">
      <c r="A92" s="81">
        <v>7</v>
      </c>
      <c r="B92" s="82" t="s">
        <v>109</v>
      </c>
      <c r="C92" s="83">
        <v>417</v>
      </c>
      <c r="D92" s="83"/>
      <c r="E92" s="45">
        <v>6331657874</v>
      </c>
      <c r="F92" s="45">
        <v>8894721070</v>
      </c>
    </row>
    <row r="93" spans="1:6" ht="14.25">
      <c r="A93" s="81">
        <v>8</v>
      </c>
      <c r="B93" s="82" t="s">
        <v>110</v>
      </c>
      <c r="C93" s="83">
        <v>418</v>
      </c>
      <c r="D93" s="83"/>
      <c r="E93" s="45">
        <v>4281325815</v>
      </c>
      <c r="F93" s="45">
        <v>1781325815</v>
      </c>
    </row>
    <row r="94" spans="1:6" ht="14.25">
      <c r="A94" s="81">
        <v>9</v>
      </c>
      <c r="B94" s="82" t="s">
        <v>111</v>
      </c>
      <c r="C94" s="83">
        <v>419</v>
      </c>
      <c r="D94" s="83"/>
      <c r="E94" s="84"/>
      <c r="F94" s="84"/>
    </row>
    <row r="95" spans="1:6" ht="14.25">
      <c r="A95" s="81">
        <v>10</v>
      </c>
      <c r="B95" s="82" t="s">
        <v>112</v>
      </c>
      <c r="C95" s="83">
        <v>420</v>
      </c>
      <c r="D95" s="79">
        <v>25</v>
      </c>
      <c r="E95" s="45">
        <v>68445520916</v>
      </c>
      <c r="F95" s="45">
        <v>62436936804</v>
      </c>
    </row>
    <row r="96" spans="1:6" ht="14.25">
      <c r="A96" s="81">
        <v>11</v>
      </c>
      <c r="B96" s="82" t="s">
        <v>113</v>
      </c>
      <c r="C96" s="83">
        <v>421</v>
      </c>
      <c r="D96" s="83"/>
      <c r="E96" s="85">
        <v>13645975615</v>
      </c>
      <c r="F96" s="85"/>
    </row>
    <row r="97" spans="1:6" ht="15">
      <c r="A97" s="76" t="s">
        <v>1</v>
      </c>
      <c r="B97" s="77" t="s">
        <v>114</v>
      </c>
      <c r="C97" s="78">
        <v>430</v>
      </c>
      <c r="D97" s="78"/>
      <c r="E97" s="86">
        <f>SUM(E98:E100)</f>
        <v>93373421</v>
      </c>
      <c r="F97" s="86">
        <f>SUM(F98:F100)</f>
        <v>-355731834</v>
      </c>
    </row>
    <row r="98" spans="1:6" ht="14.25">
      <c r="A98" s="81">
        <v>1</v>
      </c>
      <c r="B98" s="82" t="s">
        <v>115</v>
      </c>
      <c r="C98" s="83">
        <v>431</v>
      </c>
      <c r="D98" s="83"/>
      <c r="E98" s="60">
        <v>58777824</v>
      </c>
      <c r="F98" s="60">
        <f>-390327431</f>
        <v>-390327431</v>
      </c>
    </row>
    <row r="99" spans="1:6" ht="14.25">
      <c r="A99" s="81">
        <v>2</v>
      </c>
      <c r="B99" s="82" t="s">
        <v>116</v>
      </c>
      <c r="C99" s="83">
        <v>432</v>
      </c>
      <c r="D99" s="79">
        <v>15</v>
      </c>
      <c r="E99" s="84">
        <v>34595597</v>
      </c>
      <c r="F99" s="84">
        <v>34595597</v>
      </c>
    </row>
    <row r="100" spans="1:6" ht="14.25">
      <c r="A100" s="81">
        <v>3</v>
      </c>
      <c r="B100" s="82" t="s">
        <v>117</v>
      </c>
      <c r="C100" s="83">
        <v>433</v>
      </c>
      <c r="D100" s="83"/>
      <c r="E100" s="45"/>
      <c r="F100" s="45"/>
    </row>
    <row r="101" spans="1:6" ht="15">
      <c r="A101" s="87"/>
      <c r="B101" s="88" t="s">
        <v>120</v>
      </c>
      <c r="C101" s="67">
        <v>440</v>
      </c>
      <c r="D101" s="67"/>
      <c r="E101" s="68">
        <f>+E84+E64</f>
        <v>1212705227531</v>
      </c>
      <c r="F101" s="68">
        <f>+F84+F64</f>
        <v>1292212919350</v>
      </c>
    </row>
    <row r="104" ht="12.75">
      <c r="E104" s="33"/>
    </row>
    <row r="105" spans="1:6" ht="18">
      <c r="A105" s="159" t="s">
        <v>128</v>
      </c>
      <c r="B105" s="160"/>
      <c r="C105" s="160"/>
      <c r="D105" s="160"/>
      <c r="E105" s="160"/>
      <c r="F105" s="160"/>
    </row>
    <row r="106" ht="12.75">
      <c r="F106" s="34"/>
    </row>
    <row r="108" spans="1:6" ht="15">
      <c r="A108" s="89" t="s">
        <v>32</v>
      </c>
      <c r="B108" s="31" t="s">
        <v>121</v>
      </c>
      <c r="C108" s="90"/>
      <c r="D108" s="13" t="s">
        <v>129</v>
      </c>
      <c r="E108" s="13" t="s">
        <v>130</v>
      </c>
      <c r="F108" s="13" t="s">
        <v>131</v>
      </c>
    </row>
    <row r="109" spans="1:6" ht="14.25">
      <c r="A109" s="18">
        <v>1</v>
      </c>
      <c r="B109" s="30" t="s">
        <v>122</v>
      </c>
      <c r="C109" s="70"/>
      <c r="D109" s="50"/>
      <c r="E109" s="45"/>
      <c r="F109" s="50"/>
    </row>
    <row r="110" spans="1:6" ht="14.25">
      <c r="A110" s="18">
        <v>2</v>
      </c>
      <c r="B110" s="30" t="s">
        <v>123</v>
      </c>
      <c r="C110" s="70"/>
      <c r="D110" s="91"/>
      <c r="E110" s="84"/>
      <c r="F110" s="84">
        <v>19774644</v>
      </c>
    </row>
    <row r="111" spans="1:6" ht="14.25">
      <c r="A111" s="92">
        <v>3</v>
      </c>
      <c r="B111" s="93" t="s">
        <v>124</v>
      </c>
      <c r="C111" s="70"/>
      <c r="D111" s="50"/>
      <c r="E111" s="45"/>
      <c r="F111" s="50"/>
    </row>
    <row r="112" spans="1:6" ht="14.25">
      <c r="A112" s="92">
        <v>4</v>
      </c>
      <c r="B112" s="93" t="s">
        <v>125</v>
      </c>
      <c r="C112" s="70"/>
      <c r="D112" s="50"/>
      <c r="E112" s="45"/>
      <c r="F112" s="50"/>
    </row>
    <row r="113" spans="1:6" ht="14.25">
      <c r="A113" s="92">
        <v>5</v>
      </c>
      <c r="B113" s="93" t="s">
        <v>126</v>
      </c>
      <c r="C113" s="70"/>
      <c r="D113" s="50"/>
      <c r="E113" s="45"/>
      <c r="F113" s="50"/>
    </row>
    <row r="114" spans="1:6" ht="14.25">
      <c r="A114" s="92"/>
      <c r="B114" s="93" t="s">
        <v>6</v>
      </c>
      <c r="C114" s="70"/>
      <c r="D114" s="50"/>
      <c r="E114" s="45"/>
      <c r="F114" s="50"/>
    </row>
    <row r="115" spans="1:6" ht="14.25">
      <c r="A115" s="94"/>
      <c r="B115" s="95" t="s">
        <v>7</v>
      </c>
      <c r="C115" s="70"/>
      <c r="D115" s="50"/>
      <c r="E115" s="45"/>
      <c r="F115" s="50"/>
    </row>
    <row r="116" spans="1:6" ht="14.25">
      <c r="A116" s="94">
        <v>6</v>
      </c>
      <c r="B116" s="95" t="s">
        <v>127</v>
      </c>
      <c r="C116" s="70"/>
      <c r="D116" s="50"/>
      <c r="E116" s="45"/>
      <c r="F116" s="50"/>
    </row>
    <row r="117" spans="1:6" ht="14.25">
      <c r="A117" s="96"/>
      <c r="B117" s="97"/>
      <c r="C117" s="98"/>
      <c r="D117" s="99"/>
      <c r="E117" s="100"/>
      <c r="F117" s="99"/>
    </row>
    <row r="118" spans="1:5" ht="16.5">
      <c r="A118" s="35"/>
      <c r="B118" s="35"/>
      <c r="C118" s="32"/>
      <c r="D118" s="32"/>
      <c r="E118" s="32"/>
    </row>
    <row r="120" spans="5:6" ht="15">
      <c r="E120" s="36" t="s">
        <v>23</v>
      </c>
      <c r="F120" s="8"/>
    </row>
    <row r="121" spans="1:6" ht="15.75">
      <c r="A121" s="37" t="s">
        <v>8</v>
      </c>
      <c r="B121" s="37"/>
      <c r="E121" s="38" t="s">
        <v>4</v>
      </c>
      <c r="F121" s="8"/>
    </row>
    <row r="128" spans="1:6" ht="15.75">
      <c r="A128" s="37" t="s">
        <v>24</v>
      </c>
      <c r="B128" s="37"/>
      <c r="E128" s="38" t="s">
        <v>5</v>
      </c>
      <c r="F128" s="8"/>
    </row>
  </sheetData>
  <mergeCells count="3">
    <mergeCell ref="A4:F4"/>
    <mergeCell ref="A5:F5"/>
    <mergeCell ref="A105:F105"/>
  </mergeCells>
  <printOptions horizontalCentered="1"/>
  <pageMargins left="0.75" right="0.35" top="0.27" bottom="0.4" header="0.17" footer="0.16"/>
  <pageSetup horizontalDpi="600" verticalDpi="600" orientation="portrait" scale="93" r:id="rId1"/>
  <headerFooter alignWithMargins="0">
    <oddFooter>&amp;LB¶ng c©n ®èi kÕ to¸n ngµy 31 th¸ng 12 n¨m 2007&amp;C&amp;P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0" sqref="A20"/>
    </sheetView>
  </sheetViews>
  <sheetFormatPr defaultColWidth="8.796875" defaultRowHeight="15"/>
  <cols>
    <col min="1" max="1" width="49.3984375" style="122" bestFit="1" customWidth="1"/>
    <col min="2" max="2" width="5.59765625" style="121" bestFit="1" customWidth="1"/>
    <col min="3" max="3" width="5.09765625" style="121" bestFit="1" customWidth="1"/>
    <col min="4" max="4" width="13.5" style="122" bestFit="1" customWidth="1"/>
    <col min="5" max="5" width="13.5" style="126" bestFit="1" customWidth="1"/>
    <col min="6" max="6" width="19.19921875" style="122" customWidth="1"/>
    <col min="7" max="7" width="16.8984375" style="126" customWidth="1"/>
    <col min="8" max="16384" width="9" style="122" customWidth="1"/>
  </cols>
  <sheetData>
    <row r="1" spans="1:7" ht="15.75">
      <c r="A1" s="1" t="s">
        <v>27</v>
      </c>
      <c r="E1" s="123"/>
      <c r="F1" s="123"/>
      <c r="G1" s="124"/>
    </row>
    <row r="2" spans="1:7" ht="15">
      <c r="A2" s="2" t="s">
        <v>28</v>
      </c>
      <c r="E2" s="125"/>
      <c r="F2" s="125"/>
      <c r="G2" s="124"/>
    </row>
    <row r="4" spans="1:7" ht="20.25">
      <c r="A4" s="101" t="s">
        <v>133</v>
      </c>
      <c r="B4" s="101"/>
      <c r="C4" s="101"/>
      <c r="D4" s="101"/>
      <c r="E4" s="101"/>
      <c r="F4" s="101"/>
      <c r="G4" s="101"/>
    </row>
    <row r="5" spans="1:7" ht="15.75">
      <c r="A5" s="102" t="s">
        <v>134</v>
      </c>
      <c r="B5" s="102"/>
      <c r="C5" s="102"/>
      <c r="D5" s="102"/>
      <c r="E5" s="102"/>
      <c r="F5" s="102"/>
      <c r="G5" s="102"/>
    </row>
    <row r="6" ht="15.75" thickBot="1"/>
    <row r="7" spans="1:7" ht="20.25" customHeight="1" thickTop="1">
      <c r="A7" s="103" t="s">
        <v>121</v>
      </c>
      <c r="B7" s="104" t="s">
        <v>132</v>
      </c>
      <c r="C7" s="104" t="s">
        <v>129</v>
      </c>
      <c r="D7" s="105" t="s">
        <v>137</v>
      </c>
      <c r="E7" s="127"/>
      <c r="F7" s="105" t="s">
        <v>138</v>
      </c>
      <c r="G7" s="106"/>
    </row>
    <row r="8" spans="1:7" ht="20.25" customHeight="1">
      <c r="A8" s="107"/>
      <c r="B8" s="108"/>
      <c r="C8" s="108"/>
      <c r="D8" s="128" t="s">
        <v>135</v>
      </c>
      <c r="E8" s="129" t="s">
        <v>136</v>
      </c>
      <c r="F8" s="128" t="s">
        <v>135</v>
      </c>
      <c r="G8" s="129" t="s">
        <v>136</v>
      </c>
    </row>
    <row r="9" spans="1:7" ht="20.25" customHeight="1">
      <c r="A9" s="130" t="s">
        <v>139</v>
      </c>
      <c r="B9" s="131" t="s">
        <v>11</v>
      </c>
      <c r="C9" s="110">
        <v>17</v>
      </c>
      <c r="D9" s="132">
        <v>49946091800</v>
      </c>
      <c r="E9" s="133">
        <v>57849084499</v>
      </c>
      <c r="F9" s="132">
        <v>241742184023</v>
      </c>
      <c r="G9" s="134">
        <v>238507955064</v>
      </c>
    </row>
    <row r="10" spans="1:7" ht="20.25" customHeight="1">
      <c r="A10" s="130" t="s">
        <v>140</v>
      </c>
      <c r="B10" s="131" t="s">
        <v>12</v>
      </c>
      <c r="C10" s="110"/>
      <c r="D10" s="132"/>
      <c r="E10" s="133"/>
      <c r="F10" s="132"/>
      <c r="G10" s="134"/>
    </row>
    <row r="11" spans="1:7" ht="20.25" customHeight="1">
      <c r="A11" s="130" t="s">
        <v>141</v>
      </c>
      <c r="B11" s="135">
        <v>10</v>
      </c>
      <c r="C11" s="110"/>
      <c r="D11" s="132">
        <f>+D9-D10</f>
        <v>49946091800</v>
      </c>
      <c r="E11" s="133">
        <f>+E9-E10</f>
        <v>57849084499</v>
      </c>
      <c r="F11" s="132">
        <f>+F9-F10</f>
        <v>241742184023</v>
      </c>
      <c r="G11" s="134">
        <f>+G9-G10</f>
        <v>238507955064</v>
      </c>
    </row>
    <row r="12" spans="1:7" ht="20.25" customHeight="1">
      <c r="A12" s="130" t="s">
        <v>142</v>
      </c>
      <c r="B12" s="135">
        <v>11</v>
      </c>
      <c r="C12" s="110">
        <v>18</v>
      </c>
      <c r="D12" s="132">
        <v>23548602172</v>
      </c>
      <c r="E12" s="133">
        <v>21058834950</v>
      </c>
      <c r="F12" s="132">
        <v>90437363948</v>
      </c>
      <c r="G12" s="134">
        <v>80833717198</v>
      </c>
    </row>
    <row r="13" spans="1:7" ht="20.25" customHeight="1">
      <c r="A13" s="130" t="s">
        <v>143</v>
      </c>
      <c r="B13" s="135">
        <v>20</v>
      </c>
      <c r="C13" s="110"/>
      <c r="D13" s="132">
        <f>+D11-D12</f>
        <v>26397489628</v>
      </c>
      <c r="E13" s="133">
        <f>+E11-E12</f>
        <v>36790249549</v>
      </c>
      <c r="F13" s="132">
        <f>+F11-F12</f>
        <v>151304820075</v>
      </c>
      <c r="G13" s="134">
        <f>+G11-G12</f>
        <v>157674237866</v>
      </c>
    </row>
    <row r="14" spans="1:7" ht="20.25" customHeight="1">
      <c r="A14" s="130" t="s">
        <v>144</v>
      </c>
      <c r="B14" s="135">
        <v>21</v>
      </c>
      <c r="C14" s="110">
        <v>19</v>
      </c>
      <c r="D14" s="132">
        <v>5223787</v>
      </c>
      <c r="E14" s="133">
        <v>2862506</v>
      </c>
      <c r="F14" s="132">
        <v>34481280</v>
      </c>
      <c r="G14" s="134">
        <v>487216625</v>
      </c>
    </row>
    <row r="15" spans="1:7" ht="20.25" customHeight="1">
      <c r="A15" s="130" t="s">
        <v>145</v>
      </c>
      <c r="B15" s="135">
        <v>22</v>
      </c>
      <c r="C15" s="110">
        <v>20</v>
      </c>
      <c r="D15" s="132">
        <v>6705162559</v>
      </c>
      <c r="E15" s="133">
        <v>10697959753</v>
      </c>
      <c r="F15" s="132">
        <v>77361041888</v>
      </c>
      <c r="G15" s="134">
        <v>89983673713</v>
      </c>
    </row>
    <row r="16" spans="1:7" ht="20.25" customHeight="1">
      <c r="A16" s="136" t="s">
        <v>146</v>
      </c>
      <c r="B16" s="137">
        <v>23</v>
      </c>
      <c r="C16" s="111"/>
      <c r="D16" s="112">
        <v>6705162559</v>
      </c>
      <c r="E16" s="113">
        <f>+E15</f>
        <v>10697959753</v>
      </c>
      <c r="F16" s="112">
        <v>77321716985</v>
      </c>
      <c r="G16" s="114">
        <v>87945895517</v>
      </c>
    </row>
    <row r="17" spans="1:7" ht="20.25" customHeight="1">
      <c r="A17" s="130" t="s">
        <v>147</v>
      </c>
      <c r="B17" s="135">
        <v>24</v>
      </c>
      <c r="C17" s="111"/>
      <c r="D17" s="112"/>
      <c r="E17" s="113"/>
      <c r="F17" s="112"/>
      <c r="G17" s="114"/>
    </row>
    <row r="18" spans="1:7" ht="20.25" customHeight="1">
      <c r="A18" s="130" t="s">
        <v>148</v>
      </c>
      <c r="B18" s="135">
        <v>25</v>
      </c>
      <c r="C18" s="110">
        <v>21</v>
      </c>
      <c r="D18" s="132">
        <v>2147671977</v>
      </c>
      <c r="E18" s="133">
        <v>2337129340</v>
      </c>
      <c r="F18" s="132">
        <v>5829425900</v>
      </c>
      <c r="G18" s="134">
        <v>5679484298</v>
      </c>
    </row>
    <row r="19" spans="1:7" ht="20.25" customHeight="1">
      <c r="A19" s="130" t="s">
        <v>149</v>
      </c>
      <c r="B19" s="135">
        <v>30</v>
      </c>
      <c r="C19" s="110"/>
      <c r="D19" s="132">
        <f>+D13+D14-D15-D18</f>
        <v>17549878879</v>
      </c>
      <c r="E19" s="133">
        <f>+E13+E14-E15-E18</f>
        <v>23758022962</v>
      </c>
      <c r="F19" s="132">
        <f>+F13+F14-F15-F18</f>
        <v>68148833567</v>
      </c>
      <c r="G19" s="134">
        <f>+G13+G14-G15-G18</f>
        <v>62498296480</v>
      </c>
    </row>
    <row r="20" spans="1:7" ht="20.25" customHeight="1">
      <c r="A20" s="130" t="s">
        <v>150</v>
      </c>
      <c r="B20" s="135">
        <v>31</v>
      </c>
      <c r="C20" s="110">
        <v>22</v>
      </c>
      <c r="D20" s="132">
        <v>757030856</v>
      </c>
      <c r="E20" s="133">
        <v>399702586</v>
      </c>
      <c r="F20" s="132">
        <v>814409521</v>
      </c>
      <c r="G20" s="134">
        <v>645760774</v>
      </c>
    </row>
    <row r="21" spans="1:7" ht="20.25" customHeight="1">
      <c r="A21" s="130" t="s">
        <v>151</v>
      </c>
      <c r="B21" s="135">
        <v>32</v>
      </c>
      <c r="C21" s="115">
        <v>23</v>
      </c>
      <c r="D21" s="116">
        <v>354785915</v>
      </c>
      <c r="E21" s="117">
        <v>286603894</v>
      </c>
      <c r="F21" s="116">
        <v>402343758</v>
      </c>
      <c r="G21" s="118">
        <v>489929442</v>
      </c>
    </row>
    <row r="22" spans="1:7" ht="20.25" customHeight="1">
      <c r="A22" s="130" t="s">
        <v>152</v>
      </c>
      <c r="B22" s="135">
        <v>40</v>
      </c>
      <c r="C22" s="110"/>
      <c r="D22" s="132">
        <f>+D20-D21</f>
        <v>402244941</v>
      </c>
      <c r="E22" s="133">
        <f>+E20-E21</f>
        <v>113098692</v>
      </c>
      <c r="F22" s="132">
        <f>+F20-F21</f>
        <v>412065763</v>
      </c>
      <c r="G22" s="134">
        <f>+G20-G21</f>
        <v>155831332</v>
      </c>
    </row>
    <row r="23" spans="1:7" ht="20.25" customHeight="1">
      <c r="A23" s="130" t="s">
        <v>153</v>
      </c>
      <c r="B23" s="135">
        <v>50</v>
      </c>
      <c r="C23" s="110"/>
      <c r="D23" s="132">
        <f>+D22+D19</f>
        <v>17952123820</v>
      </c>
      <c r="E23" s="133">
        <f>+E22+E19</f>
        <v>23871121654</v>
      </c>
      <c r="F23" s="132">
        <f>+F22+F19</f>
        <v>68560899330</v>
      </c>
      <c r="G23" s="134">
        <f>+G22+G19</f>
        <v>62654127812</v>
      </c>
    </row>
    <row r="24" spans="1:7" ht="20.25" customHeight="1">
      <c r="A24" s="130" t="s">
        <v>154</v>
      </c>
      <c r="B24" s="135">
        <v>51</v>
      </c>
      <c r="C24" s="110">
        <v>24</v>
      </c>
      <c r="D24" s="132"/>
      <c r="E24" s="133"/>
      <c r="F24" s="132">
        <v>115378414</v>
      </c>
      <c r="G24" s="134">
        <v>43632773</v>
      </c>
    </row>
    <row r="25" spans="1:7" ht="20.25" customHeight="1">
      <c r="A25" s="130" t="s">
        <v>155</v>
      </c>
      <c r="B25" s="138"/>
      <c r="C25" s="119"/>
      <c r="D25" s="139"/>
      <c r="E25" s="140"/>
      <c r="F25" s="139"/>
      <c r="G25" s="141"/>
    </row>
    <row r="26" spans="1:7" ht="20.25" customHeight="1">
      <c r="A26" s="142" t="s">
        <v>156</v>
      </c>
      <c r="B26" s="138">
        <v>60</v>
      </c>
      <c r="C26" s="120"/>
      <c r="D26" s="139">
        <f>+D23-D24</f>
        <v>17952123820</v>
      </c>
      <c r="E26" s="140">
        <f>+E23-E24</f>
        <v>23871121654</v>
      </c>
      <c r="F26" s="139">
        <f>+F23-F24</f>
        <v>68445520916</v>
      </c>
      <c r="G26" s="141">
        <f>+G23-G24</f>
        <v>62610495039</v>
      </c>
    </row>
    <row r="27" spans="1:7" ht="20.25" customHeight="1" thickBot="1">
      <c r="A27" s="143" t="s">
        <v>157</v>
      </c>
      <c r="B27" s="144">
        <v>70</v>
      </c>
      <c r="C27" s="145"/>
      <c r="D27" s="145"/>
      <c r="E27" s="145"/>
      <c r="F27" s="145">
        <f>+F26/26000000</f>
        <v>2632.5200352307693</v>
      </c>
      <c r="G27" s="146">
        <v>3131</v>
      </c>
    </row>
    <row r="28" spans="1:7" ht="20.25" customHeight="1" thickTop="1">
      <c r="A28" s="147"/>
      <c r="B28" s="148"/>
      <c r="C28" s="148"/>
      <c r="D28" s="148"/>
      <c r="E28" s="149"/>
      <c r="F28" s="148"/>
      <c r="G28" s="150"/>
    </row>
    <row r="29" spans="1:7" ht="15">
      <c r="A29" s="151"/>
      <c r="B29" s="151"/>
      <c r="F29" s="36" t="str">
        <f>+'B.S'!E120</f>
        <v>Ngµy 21 th¸ng 01 n¨m 2008</v>
      </c>
      <c r="G29" s="124"/>
    </row>
    <row r="30" spans="1:7" ht="15.75">
      <c r="A30" s="152" t="s">
        <v>22</v>
      </c>
      <c r="B30" s="109" t="s">
        <v>9</v>
      </c>
      <c r="C30" s="109"/>
      <c r="D30" s="109"/>
      <c r="E30" s="153"/>
      <c r="F30" s="38" t="str">
        <f>+'B.S'!E121</f>
        <v>Tæng gi¸m ®èc</v>
      </c>
      <c r="G30" s="154"/>
    </row>
    <row r="31" spans="1:7" ht="15.75">
      <c r="A31" s="155"/>
      <c r="B31" s="36"/>
      <c r="C31" s="156"/>
      <c r="D31" s="155"/>
      <c r="F31" s="38"/>
      <c r="G31" s="154"/>
    </row>
    <row r="32" spans="1:7" ht="15">
      <c r="A32" s="155"/>
      <c r="B32" s="36"/>
      <c r="C32" s="156"/>
      <c r="D32" s="8"/>
      <c r="E32" s="157"/>
      <c r="F32" s="8"/>
      <c r="G32" s="154"/>
    </row>
    <row r="33" spans="1:7" ht="15">
      <c r="A33" s="155"/>
      <c r="B33" s="36"/>
      <c r="C33" s="156"/>
      <c r="D33" s="8"/>
      <c r="E33" s="157"/>
      <c r="F33" s="8"/>
      <c r="G33" s="154"/>
    </row>
    <row r="34" spans="1:7" ht="15">
      <c r="A34" s="155"/>
      <c r="B34" s="36"/>
      <c r="C34" s="156"/>
      <c r="D34" s="8"/>
      <c r="E34" s="157"/>
      <c r="F34" s="8"/>
      <c r="G34" s="154"/>
    </row>
    <row r="35" spans="1:7" ht="15">
      <c r="A35" s="155"/>
      <c r="B35" s="36"/>
      <c r="C35" s="156"/>
      <c r="D35" s="8"/>
      <c r="E35" s="157"/>
      <c r="F35" s="8"/>
      <c r="G35" s="154"/>
    </row>
    <row r="36" spans="1:7" ht="15.75">
      <c r="A36" s="152" t="s">
        <v>24</v>
      </c>
      <c r="B36" s="158" t="s">
        <v>10</v>
      </c>
      <c r="C36" s="158"/>
      <c r="D36" s="158"/>
      <c r="E36" s="153"/>
      <c r="F36" s="38" t="str">
        <f>+'B.S'!E128</f>
        <v>NguyÔn Trung Thøc</v>
      </c>
      <c r="G36" s="154"/>
    </row>
    <row r="37" spans="4:7" ht="15" hidden="1">
      <c r="D37" s="10"/>
      <c r="E37" s="157"/>
      <c r="F37" s="10"/>
      <c r="G37" s="157"/>
    </row>
    <row r="38" spans="4:7" ht="15.75" hidden="1">
      <c r="D38" s="38" t="s">
        <v>5</v>
      </c>
      <c r="E38" s="153"/>
      <c r="F38" s="38"/>
      <c r="G38" s="154"/>
    </row>
    <row r="39" ht="15" hidden="1"/>
    <row r="40" ht="15" hidden="1"/>
    <row r="41" ht="15" hidden="1"/>
  </sheetData>
  <mergeCells count="9">
    <mergeCell ref="F7:G7"/>
    <mergeCell ref="B7:B8"/>
    <mergeCell ref="C7:C8"/>
    <mergeCell ref="A4:G4"/>
    <mergeCell ref="A5:G5"/>
    <mergeCell ref="D7:E7"/>
    <mergeCell ref="A7:A8"/>
    <mergeCell ref="B30:D30"/>
    <mergeCell ref="B36:D36"/>
  </mergeCells>
  <printOptions horizontalCentered="1"/>
  <pageMargins left="0.5" right="0" top="0.29" bottom="0.35" header="0.17" footer="0.16"/>
  <pageSetup horizontalDpi="600" verticalDpi="600" orientation="portrait" scale="90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B39" sqref="B39"/>
    </sheetView>
  </sheetViews>
  <sheetFormatPr defaultColWidth="8.796875" defaultRowHeight="15"/>
  <cols>
    <col min="1" max="1" width="5.59765625" style="167" customWidth="1"/>
    <col min="2" max="2" width="67" style="167" bestFit="1" customWidth="1"/>
    <col min="3" max="3" width="5.19921875" style="171" bestFit="1" customWidth="1"/>
    <col min="4" max="4" width="5" style="171" bestFit="1" customWidth="1"/>
    <col min="5" max="5" width="17.3984375" style="172" customWidth="1"/>
    <col min="6" max="6" width="17" style="173" customWidth="1"/>
    <col min="7" max="7" width="13.69921875" style="165" bestFit="1" customWidth="1"/>
    <col min="8" max="8" width="15" style="165" hidden="1" customWidth="1"/>
    <col min="9" max="9" width="14.5" style="166" hidden="1" customWidth="1"/>
    <col min="10" max="10" width="12.69921875" style="165" hidden="1" customWidth="1"/>
    <col min="11" max="11" width="11.19921875" style="165" customWidth="1"/>
    <col min="12" max="12" width="15" style="165" bestFit="1" customWidth="1"/>
    <col min="13" max="13" width="13.69921875" style="165" bestFit="1" customWidth="1"/>
    <col min="14" max="16384" width="9" style="167" customWidth="1"/>
  </cols>
  <sheetData>
    <row r="1" spans="1:6" ht="15.75">
      <c r="A1" s="6" t="s">
        <v>27</v>
      </c>
      <c r="B1" s="161"/>
      <c r="C1" s="162"/>
      <c r="D1" s="162"/>
      <c r="E1" s="163"/>
      <c r="F1" s="164"/>
    </row>
    <row r="2" spans="1:6" ht="15.75">
      <c r="A2" s="7" t="s">
        <v>28</v>
      </c>
      <c r="B2" s="168"/>
      <c r="C2" s="169"/>
      <c r="D2" s="169"/>
      <c r="E2" s="163"/>
      <c r="F2" s="170"/>
    </row>
    <row r="3" ht="21.75" customHeight="1"/>
    <row r="4" spans="1:13" s="176" customFormat="1" ht="20.25">
      <c r="A4" s="174" t="s">
        <v>158</v>
      </c>
      <c r="B4" s="174"/>
      <c r="C4" s="174"/>
      <c r="D4" s="174"/>
      <c r="E4" s="174"/>
      <c r="F4" s="174"/>
      <c r="G4" s="175"/>
      <c r="H4" s="165"/>
      <c r="I4" s="166"/>
      <c r="J4" s="165"/>
      <c r="K4" s="165"/>
      <c r="L4" s="165"/>
      <c r="M4" s="165"/>
    </row>
    <row r="5" spans="1:13" s="176" customFormat="1" ht="18.75" customHeight="1">
      <c r="A5" s="177" t="s">
        <v>159</v>
      </c>
      <c r="B5" s="177"/>
      <c r="C5" s="177"/>
      <c r="D5" s="177"/>
      <c r="E5" s="177"/>
      <c r="F5" s="177"/>
      <c r="G5" s="175"/>
      <c r="H5" s="165"/>
      <c r="I5" s="166"/>
      <c r="J5" s="165"/>
      <c r="K5" s="165"/>
      <c r="L5" s="165"/>
      <c r="M5" s="165"/>
    </row>
    <row r="6" ht="15.75">
      <c r="A6" s="178"/>
    </row>
    <row r="7" spans="1:8" ht="15.75">
      <c r="A7" s="179" t="s">
        <v>32</v>
      </c>
      <c r="B7" s="179" t="s">
        <v>121</v>
      </c>
      <c r="C7" s="180" t="s">
        <v>132</v>
      </c>
      <c r="D7" s="180" t="s">
        <v>129</v>
      </c>
      <c r="E7" s="181" t="s">
        <v>138</v>
      </c>
      <c r="F7" s="182"/>
      <c r="G7" s="167"/>
      <c r="H7" s="167"/>
    </row>
    <row r="8" spans="1:6" ht="15.75">
      <c r="A8" s="183"/>
      <c r="B8" s="183"/>
      <c r="C8" s="184"/>
      <c r="D8" s="184"/>
      <c r="E8" s="185">
        <v>2007</v>
      </c>
      <c r="F8" s="186">
        <v>2006</v>
      </c>
    </row>
    <row r="9" spans="1:13" s="192" customFormat="1" ht="15.75">
      <c r="A9" s="187" t="s">
        <v>13</v>
      </c>
      <c r="B9" s="187" t="s">
        <v>14</v>
      </c>
      <c r="C9" s="187" t="s">
        <v>15</v>
      </c>
      <c r="D9" s="187"/>
      <c r="E9" s="188">
        <v>1</v>
      </c>
      <c r="F9" s="187">
        <v>2</v>
      </c>
      <c r="G9" s="189"/>
      <c r="H9" s="190"/>
      <c r="I9" s="191"/>
      <c r="J9" s="190"/>
      <c r="K9" s="190"/>
      <c r="L9" s="190"/>
      <c r="M9" s="190"/>
    </row>
    <row r="10" spans="1:9" ht="15.75">
      <c r="A10" s="193" t="s">
        <v>16</v>
      </c>
      <c r="B10" s="194" t="s">
        <v>160</v>
      </c>
      <c r="C10" s="195"/>
      <c r="D10" s="195"/>
      <c r="E10" s="196"/>
      <c r="F10" s="197"/>
      <c r="I10" s="166">
        <v>17969403</v>
      </c>
    </row>
    <row r="11" spans="1:9" ht="15.75">
      <c r="A11" s="198">
        <v>1</v>
      </c>
      <c r="B11" s="199" t="s">
        <v>161</v>
      </c>
      <c r="C11" s="200" t="s">
        <v>11</v>
      </c>
      <c r="D11" s="200"/>
      <c r="E11" s="201">
        <f>67770202536+90863636+10000000</f>
        <v>67871066172</v>
      </c>
      <c r="F11" s="202">
        <v>5973297934</v>
      </c>
      <c r="I11" s="166">
        <v>4465991</v>
      </c>
    </row>
    <row r="12" spans="1:9" ht="15.75">
      <c r="A12" s="198">
        <v>2</v>
      </c>
      <c r="B12" s="199" t="s">
        <v>162</v>
      </c>
      <c r="C12" s="200" t="s">
        <v>12</v>
      </c>
      <c r="D12" s="200"/>
      <c r="E12" s="201">
        <f>-3078962811-9150000-147190326</f>
        <v>-3235303137</v>
      </c>
      <c r="F12" s="201">
        <v>-739858378</v>
      </c>
      <c r="I12" s="166">
        <v>786259</v>
      </c>
    </row>
    <row r="13" spans="1:9" ht="15.75">
      <c r="A13" s="198">
        <v>3</v>
      </c>
      <c r="B13" s="199" t="s">
        <v>163</v>
      </c>
      <c r="C13" s="200" t="s">
        <v>17</v>
      </c>
      <c r="D13" s="200"/>
      <c r="E13" s="201">
        <v>-7320651816</v>
      </c>
      <c r="F13" s="202">
        <v>-5725609826</v>
      </c>
      <c r="H13" s="203"/>
      <c r="I13" s="166">
        <v>25550000</v>
      </c>
    </row>
    <row r="14" spans="1:9" ht="15.75">
      <c r="A14" s="198">
        <v>4</v>
      </c>
      <c r="B14" s="199" t="s">
        <v>164</v>
      </c>
      <c r="C14" s="200" t="s">
        <v>18</v>
      </c>
      <c r="D14" s="200"/>
      <c r="E14" s="201">
        <f>-1385346940-570077582</f>
        <v>-1955424522</v>
      </c>
      <c r="F14" s="202">
        <v>-1954065937</v>
      </c>
      <c r="H14" s="203"/>
      <c r="I14" s="166">
        <v>1299223000</v>
      </c>
    </row>
    <row r="15" spans="1:9" ht="15.75">
      <c r="A15" s="198">
        <v>5</v>
      </c>
      <c r="B15" s="199" t="s">
        <v>165</v>
      </c>
      <c r="C15" s="200" t="s">
        <v>19</v>
      </c>
      <c r="D15" s="200"/>
      <c r="E15" s="201">
        <v>-305928452</v>
      </c>
      <c r="F15" s="202">
        <v>-46523561</v>
      </c>
      <c r="G15" s="204"/>
      <c r="H15" s="203"/>
      <c r="I15" s="166">
        <v>145540612</v>
      </c>
    </row>
    <row r="16" spans="1:9" ht="15.75">
      <c r="A16" s="198">
        <v>6</v>
      </c>
      <c r="B16" s="199" t="s">
        <v>46</v>
      </c>
      <c r="C16" s="200" t="s">
        <v>20</v>
      </c>
      <c r="D16" s="200"/>
      <c r="E16" s="201">
        <f>431250+594678572+6528032+338175+34481280+60465000+34481280+100391737+177125761+2472704093+478352000+28844644+75454700+20487930+54079700+3264000+20000000</f>
        <v>4162108154</v>
      </c>
      <c r="F16" s="202">
        <v>73631921419</v>
      </c>
      <c r="G16" s="204"/>
      <c r="H16" s="203"/>
      <c r="I16" s="166">
        <v>1570000</v>
      </c>
    </row>
    <row r="17" spans="1:9" ht="15.75">
      <c r="A17" s="198">
        <v>7</v>
      </c>
      <c r="B17" s="199" t="s">
        <v>166</v>
      </c>
      <c r="C17" s="200" t="s">
        <v>21</v>
      </c>
      <c r="D17" s="200"/>
      <c r="E17" s="201">
        <f>-1652653000-181507880-1069156639-410399483-49620005-4642316-25228274-1892712-25030286555-5084091488-203861769-430759049-263800732-300268377-124072513-1738292700-1570000-34481280</f>
        <v>-36606584772</v>
      </c>
      <c r="F17" s="202">
        <v>-61064109259</v>
      </c>
      <c r="I17" s="205">
        <v>23163405876</v>
      </c>
    </row>
    <row r="18" spans="1:9" ht="15.75">
      <c r="A18" s="206"/>
      <c r="B18" s="207" t="s">
        <v>167</v>
      </c>
      <c r="C18" s="208">
        <v>20</v>
      </c>
      <c r="D18" s="208"/>
      <c r="E18" s="209">
        <f>+SUM(E11:E17)</f>
        <v>22609281627</v>
      </c>
      <c r="F18" s="210">
        <f>+SUM(F11:F17)</f>
        <v>10075052392</v>
      </c>
      <c r="I18" s="166">
        <v>388214774</v>
      </c>
    </row>
    <row r="19" spans="1:9" ht="15.75">
      <c r="A19" s="211" t="s">
        <v>1</v>
      </c>
      <c r="B19" s="207" t="s">
        <v>168</v>
      </c>
      <c r="C19" s="212"/>
      <c r="D19" s="212"/>
      <c r="E19" s="213"/>
      <c r="F19" s="206"/>
      <c r="I19" s="166">
        <v>199744959</v>
      </c>
    </row>
    <row r="20" spans="1:9" ht="15.75">
      <c r="A20" s="198">
        <v>1</v>
      </c>
      <c r="B20" s="199" t="s">
        <v>169</v>
      </c>
      <c r="C20" s="214">
        <v>21</v>
      </c>
      <c r="D20" s="214"/>
      <c r="E20" s="213"/>
      <c r="F20" s="206"/>
      <c r="I20" s="166">
        <v>1440442700</v>
      </c>
    </row>
    <row r="21" spans="1:9" ht="15.75">
      <c r="A21" s="198">
        <v>2</v>
      </c>
      <c r="B21" s="199" t="s">
        <v>170</v>
      </c>
      <c r="C21" s="214">
        <v>22</v>
      </c>
      <c r="D21" s="214"/>
      <c r="E21" s="213"/>
      <c r="F21" s="206"/>
      <c r="I21" s="166">
        <v>345124123</v>
      </c>
    </row>
    <row r="22" spans="1:9" ht="15.75">
      <c r="A22" s="198">
        <v>3</v>
      </c>
      <c r="B22" s="199" t="s">
        <v>171</v>
      </c>
      <c r="C22" s="214">
        <v>23</v>
      </c>
      <c r="D22" s="214"/>
      <c r="E22" s="213"/>
      <c r="F22" s="206"/>
      <c r="I22" s="166">
        <v>743162060</v>
      </c>
    </row>
    <row r="23" spans="1:9" ht="15.75">
      <c r="A23" s="198">
        <v>4</v>
      </c>
      <c r="B23" s="199" t="s">
        <v>172</v>
      </c>
      <c r="C23" s="214">
        <v>24</v>
      </c>
      <c r="D23" s="214"/>
      <c r="E23" s="213"/>
      <c r="F23" s="206"/>
      <c r="H23" s="165">
        <f>17393389127+71590734705</f>
        <v>88984123832</v>
      </c>
      <c r="I23" s="166">
        <v>37092655</v>
      </c>
    </row>
    <row r="24" spans="1:9" ht="15.75">
      <c r="A24" s="198">
        <v>5</v>
      </c>
      <c r="B24" s="199" t="s">
        <v>173</v>
      </c>
      <c r="C24" s="214">
        <v>25</v>
      </c>
      <c r="D24" s="214"/>
      <c r="E24" s="213"/>
      <c r="F24" s="206"/>
      <c r="H24" s="165">
        <f>17354050483+71992055263</f>
        <v>89346105746</v>
      </c>
      <c r="I24" s="166">
        <f>SUM(I10:I23)</f>
        <v>27812292412</v>
      </c>
    </row>
    <row r="25" spans="1:9" ht="15.75">
      <c r="A25" s="198">
        <v>6</v>
      </c>
      <c r="B25" s="199" t="s">
        <v>174</v>
      </c>
      <c r="C25" s="214">
        <v>26</v>
      </c>
      <c r="D25" s="214"/>
      <c r="E25" s="215"/>
      <c r="F25" s="206"/>
      <c r="H25" s="165">
        <f>+H23+F39-H24</f>
        <v>111999063</v>
      </c>
      <c r="I25" s="166">
        <v>305928452</v>
      </c>
    </row>
    <row r="26" spans="1:9" ht="15.75">
      <c r="A26" s="198">
        <v>7</v>
      </c>
      <c r="B26" s="199" t="s">
        <v>175</v>
      </c>
      <c r="C26" s="214">
        <v>27</v>
      </c>
      <c r="D26" s="214"/>
      <c r="E26" s="201"/>
      <c r="F26" s="206"/>
      <c r="I26" s="166">
        <f>+I24-I25</f>
        <v>27506363960</v>
      </c>
    </row>
    <row r="27" spans="1:6" ht="15.75">
      <c r="A27" s="216"/>
      <c r="B27" s="217" t="s">
        <v>176</v>
      </c>
      <c r="C27" s="218">
        <v>30</v>
      </c>
      <c r="D27" s="218"/>
      <c r="E27" s="219">
        <f>SUM(E20:E26)</f>
        <v>0</v>
      </c>
      <c r="F27" s="216"/>
    </row>
    <row r="28" spans="1:6" ht="15.75">
      <c r="A28" s="211" t="s">
        <v>2</v>
      </c>
      <c r="B28" s="207" t="s">
        <v>177</v>
      </c>
      <c r="C28" s="212"/>
      <c r="D28" s="212"/>
      <c r="E28" s="213"/>
      <c r="F28" s="206"/>
    </row>
    <row r="29" spans="1:6" ht="15.75">
      <c r="A29" s="198">
        <v>1</v>
      </c>
      <c r="B29" s="199" t="s">
        <v>178</v>
      </c>
      <c r="C29" s="214">
        <v>31</v>
      </c>
      <c r="D29" s="214"/>
      <c r="E29" s="201"/>
      <c r="F29" s="202"/>
    </row>
    <row r="30" spans="1:6" ht="15.75">
      <c r="A30" s="198">
        <v>2</v>
      </c>
      <c r="B30" s="199" t="s">
        <v>179</v>
      </c>
      <c r="C30" s="214">
        <v>32</v>
      </c>
      <c r="D30" s="214"/>
      <c r="E30" s="201"/>
      <c r="F30" s="202"/>
    </row>
    <row r="31" spans="1:6" ht="15.75">
      <c r="A31" s="198">
        <v>3</v>
      </c>
      <c r="B31" s="199" t="s">
        <v>180</v>
      </c>
      <c r="C31" s="214">
        <v>33</v>
      </c>
      <c r="D31" s="214"/>
      <c r="E31" s="201">
        <v>6462464437</v>
      </c>
      <c r="F31" s="202">
        <v>9517839379</v>
      </c>
    </row>
    <row r="32" spans="1:6" ht="15.75">
      <c r="A32" s="198">
        <v>4</v>
      </c>
      <c r="B32" s="199" t="s">
        <v>181</v>
      </c>
      <c r="C32" s="214">
        <v>34</v>
      </c>
      <c r="D32" s="214"/>
      <c r="E32" s="201">
        <v>-29247478592</v>
      </c>
      <c r="F32" s="202">
        <v>-20000000000</v>
      </c>
    </row>
    <row r="33" spans="1:6" ht="15.75">
      <c r="A33" s="198">
        <v>5</v>
      </c>
      <c r="B33" s="199" t="s">
        <v>182</v>
      </c>
      <c r="C33" s="214">
        <v>35</v>
      </c>
      <c r="D33" s="214"/>
      <c r="E33" s="213"/>
      <c r="F33" s="206"/>
    </row>
    <row r="34" spans="1:6" ht="15.75">
      <c r="A34" s="198">
        <v>6</v>
      </c>
      <c r="B34" s="199" t="s">
        <v>183</v>
      </c>
      <c r="C34" s="214">
        <v>36</v>
      </c>
      <c r="D34" s="214"/>
      <c r="E34" s="201"/>
      <c r="F34" s="202"/>
    </row>
    <row r="35" spans="1:6" ht="15.75">
      <c r="A35" s="206"/>
      <c r="B35" s="220" t="s">
        <v>184</v>
      </c>
      <c r="C35" s="221">
        <v>40</v>
      </c>
      <c r="D35" s="221"/>
      <c r="E35" s="219">
        <f>SUM(E29:E34)</f>
        <v>-22785014155</v>
      </c>
      <c r="F35" s="222">
        <f>SUM(F29:F34)</f>
        <v>-10482160621</v>
      </c>
    </row>
    <row r="36" spans="1:6" ht="15.75">
      <c r="A36" s="206"/>
      <c r="B36" s="207" t="s">
        <v>185</v>
      </c>
      <c r="C36" s="208">
        <v>50</v>
      </c>
      <c r="D36" s="208"/>
      <c r="E36" s="209">
        <f>+E35+E18+E27</f>
        <v>-175732528</v>
      </c>
      <c r="F36" s="210">
        <f>+F35+F18+F27</f>
        <v>-407108229</v>
      </c>
    </row>
    <row r="37" spans="1:6" ht="15.75">
      <c r="A37" s="206"/>
      <c r="B37" s="207" t="s">
        <v>186</v>
      </c>
      <c r="C37" s="208">
        <v>60</v>
      </c>
      <c r="D37" s="208"/>
      <c r="E37" s="209">
        <f>+F39</f>
        <v>473980977</v>
      </c>
      <c r="F37" s="210">
        <v>881089206</v>
      </c>
    </row>
    <row r="38" spans="1:6" ht="15.75">
      <c r="A38" s="223"/>
      <c r="B38" s="224" t="s">
        <v>187</v>
      </c>
      <c r="C38" s="225">
        <v>61</v>
      </c>
      <c r="D38" s="225"/>
      <c r="E38" s="226"/>
      <c r="F38" s="227"/>
    </row>
    <row r="39" spans="1:6" ht="15.75">
      <c r="A39" s="228"/>
      <c r="B39" s="229" t="s">
        <v>188</v>
      </c>
      <c r="C39" s="230">
        <v>70</v>
      </c>
      <c r="D39" s="230"/>
      <c r="E39" s="231">
        <f>+E37+E36</f>
        <v>298248449</v>
      </c>
      <c r="F39" s="232">
        <f>+F37+F36</f>
        <v>473980977</v>
      </c>
    </row>
    <row r="41" spans="5:6" ht="16.5">
      <c r="E41" s="233" t="s">
        <v>23</v>
      </c>
      <c r="F41" s="170"/>
    </row>
    <row r="42" spans="1:6" ht="18.75">
      <c r="A42" s="234" t="s">
        <v>26</v>
      </c>
      <c r="B42" s="234"/>
      <c r="C42" s="234"/>
      <c r="D42" s="235"/>
      <c r="E42" s="236" t="s">
        <v>4</v>
      </c>
      <c r="F42" s="237"/>
    </row>
    <row r="43" ht="15.75">
      <c r="E43" s="238"/>
    </row>
    <row r="44" ht="15.75">
      <c r="E44" s="238"/>
    </row>
    <row r="45" ht="15.75">
      <c r="E45" s="238"/>
    </row>
    <row r="46" ht="15.75">
      <c r="E46" s="239"/>
    </row>
    <row r="48" spans="1:6" ht="18.75">
      <c r="A48" s="234" t="s">
        <v>25</v>
      </c>
      <c r="B48" s="234"/>
      <c r="C48" s="234"/>
      <c r="E48" s="236" t="s">
        <v>5</v>
      </c>
      <c r="F48" s="237"/>
    </row>
    <row r="50" ht="18.75">
      <c r="A50" s="240"/>
    </row>
    <row r="52" ht="15.75">
      <c r="A52" s="6"/>
    </row>
    <row r="56" ht="15.75">
      <c r="A56" s="6"/>
    </row>
    <row r="61" ht="15.75">
      <c r="A61" s="241"/>
    </row>
    <row r="62" ht="15.75">
      <c r="A62" s="241"/>
    </row>
    <row r="63" ht="15.75">
      <c r="A63" s="6"/>
    </row>
    <row r="68" ht="15.75">
      <c r="A68" s="6"/>
    </row>
    <row r="73" ht="15.75">
      <c r="A73" s="6"/>
    </row>
    <row r="78" ht="15.75">
      <c r="A78" s="6"/>
    </row>
    <row r="83" ht="15.75">
      <c r="A83" s="6"/>
    </row>
    <row r="88" ht="15.75">
      <c r="A88" s="6"/>
    </row>
    <row r="94" ht="15.75">
      <c r="A94" s="6"/>
    </row>
    <row r="100" ht="15.75">
      <c r="A100" s="6"/>
    </row>
    <row r="105" ht="15.75">
      <c r="A105" s="6"/>
    </row>
    <row r="110" ht="15.75">
      <c r="A110" s="241"/>
    </row>
    <row r="114" ht="15.75">
      <c r="A114" s="6"/>
    </row>
    <row r="119" ht="15.75">
      <c r="A119" s="6"/>
    </row>
    <row r="124" ht="15.75">
      <c r="A124" s="6"/>
    </row>
    <row r="128" ht="15.75">
      <c r="A128" s="6"/>
    </row>
    <row r="133" ht="15.75">
      <c r="A133" s="6"/>
    </row>
    <row r="138" ht="15.75">
      <c r="A138" s="6"/>
    </row>
    <row r="144" ht="15.75">
      <c r="A144" s="241"/>
    </row>
    <row r="148" ht="15.75">
      <c r="A148" s="6"/>
    </row>
    <row r="152" ht="15.75">
      <c r="A152" s="6"/>
    </row>
    <row r="157" ht="15.75">
      <c r="A157" s="6"/>
    </row>
    <row r="162" ht="15.75">
      <c r="A162" s="6"/>
    </row>
    <row r="167" ht="15.75">
      <c r="A167" s="6"/>
    </row>
    <row r="174" ht="15.75">
      <c r="A174" s="6"/>
    </row>
    <row r="181" ht="15.75">
      <c r="A181" s="6"/>
    </row>
    <row r="187" ht="15.75">
      <c r="A187" s="6"/>
    </row>
    <row r="192" ht="15.75">
      <c r="A192" s="6"/>
    </row>
    <row r="196" ht="15.75">
      <c r="A196" s="6"/>
    </row>
  </sheetData>
  <mergeCells count="9">
    <mergeCell ref="E7:F7"/>
    <mergeCell ref="A42:C42"/>
    <mergeCell ref="A48:C48"/>
    <mergeCell ref="A7:A8"/>
    <mergeCell ref="B7:B8"/>
    <mergeCell ref="C7:C8"/>
    <mergeCell ref="D7:D8"/>
    <mergeCell ref="A4:F4"/>
    <mergeCell ref="A5:F5"/>
  </mergeCells>
  <printOptions horizontalCentered="1"/>
  <pageMargins left="0.25" right="0.25" top="0.25" bottom="0.22" header="0.22" footer="0.34"/>
  <pageSetup horizontalDpi="600" verticalDpi="600" orientation="portrait" paperSize="9" scale="80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</dc:creator>
  <cp:keywords/>
  <dc:description/>
  <cp:lastModifiedBy>Administrator</cp:lastModifiedBy>
  <cp:lastPrinted>2008-01-29T03:20:01Z</cp:lastPrinted>
  <dcterms:created xsi:type="dcterms:W3CDTF">2007-09-26T01:24:31Z</dcterms:created>
  <dcterms:modified xsi:type="dcterms:W3CDTF">2008-03-18T08:20:58Z</dcterms:modified>
  <cp:category/>
  <cp:version/>
  <cp:contentType/>
  <cp:contentStatus/>
</cp:coreProperties>
</file>